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 firstSheet="1" activeTab="1"/>
  </bookViews>
  <sheets>
    <sheet name="Φύλλο1" sheetId="1" r:id="rId1"/>
    <sheet name="ΠΑΙΔΙΑΤΡΟΙ" sheetId="3" r:id="rId2"/>
  </sheets>
  <definedNames>
    <definedName name="_xlnm.Print_Titles" localSheetId="1">ΠΑΙΔΙΑΤΡΟΙ!$A:$A,ΠΑΙΔΙΑΤΡΟΙ!$1:$3</definedName>
  </definedNames>
  <calcPr calcId="125725"/>
</workbook>
</file>

<file path=xl/calcChain.xml><?xml version="1.0" encoding="utf-8"?>
<calcChain xmlns="http://schemas.openxmlformats.org/spreadsheetml/2006/main">
  <c r="AZ10" i="3"/>
  <c r="AX10"/>
  <c r="AV10"/>
  <c r="AT10"/>
  <c r="AR10"/>
  <c r="AP10"/>
  <c r="AN10"/>
  <c r="AL10"/>
  <c r="AJ10"/>
  <c r="AH10"/>
  <c r="AF10"/>
  <c r="AD10"/>
  <c r="AB10"/>
  <c r="Z10"/>
  <c r="W10"/>
  <c r="U10"/>
  <c r="R10"/>
  <c r="P10"/>
  <c r="S10" s="1"/>
  <c r="N10"/>
  <c r="AZ30"/>
  <c r="AX30"/>
  <c r="AV30"/>
  <c r="AT30"/>
  <c r="AR30"/>
  <c r="AP30"/>
  <c r="AN30"/>
  <c r="AL30"/>
  <c r="AJ30"/>
  <c r="AH30"/>
  <c r="AF30"/>
  <c r="AD30"/>
  <c r="AB30"/>
  <c r="Z30"/>
  <c r="W30"/>
  <c r="U30"/>
  <c r="R30"/>
  <c r="P30"/>
  <c r="N30"/>
  <c r="X10" l="1"/>
  <c r="B10"/>
  <c r="X30"/>
  <c r="S30"/>
  <c r="B30" l="1"/>
  <c r="AD50" l="1"/>
  <c r="AL51"/>
  <c r="N23"/>
  <c r="N27"/>
  <c r="P27"/>
  <c r="R27"/>
  <c r="U27"/>
  <c r="W27"/>
  <c r="Z27"/>
  <c r="AB27"/>
  <c r="AD27"/>
  <c r="AF27"/>
  <c r="AH27"/>
  <c r="AJ27"/>
  <c r="AL27"/>
  <c r="AN27"/>
  <c r="AP27"/>
  <c r="AR27"/>
  <c r="AT27"/>
  <c r="AV27"/>
  <c r="AX27"/>
  <c r="N4"/>
  <c r="P4"/>
  <c r="R4"/>
  <c r="U4"/>
  <c r="W4"/>
  <c r="Z4"/>
  <c r="AB4"/>
  <c r="AD4"/>
  <c r="AF4"/>
  <c r="AH4"/>
  <c r="AJ4"/>
  <c r="AL4"/>
  <c r="AN4"/>
  <c r="AP4"/>
  <c r="AR4"/>
  <c r="AT4"/>
  <c r="AV4"/>
  <c r="AX4"/>
  <c r="N49"/>
  <c r="P49"/>
  <c r="R49"/>
  <c r="S49" s="1"/>
  <c r="U49"/>
  <c r="W49"/>
  <c r="Z49"/>
  <c r="AB49"/>
  <c r="AD49"/>
  <c r="AF49"/>
  <c r="AH49"/>
  <c r="AJ49"/>
  <c r="AL49"/>
  <c r="AN49"/>
  <c r="AP49"/>
  <c r="AR49"/>
  <c r="AT49"/>
  <c r="AV49"/>
  <c r="AX49"/>
  <c r="N42"/>
  <c r="P42"/>
  <c r="R42"/>
  <c r="U42"/>
  <c r="W42"/>
  <c r="Z42"/>
  <c r="AB42"/>
  <c r="AD42"/>
  <c r="AF42"/>
  <c r="AH42"/>
  <c r="AJ42"/>
  <c r="AL42"/>
  <c r="AN42"/>
  <c r="AP42"/>
  <c r="AR42"/>
  <c r="AT42"/>
  <c r="AV42"/>
  <c r="AX42"/>
  <c r="N69"/>
  <c r="P69"/>
  <c r="R69"/>
  <c r="U69"/>
  <c r="W69"/>
  <c r="Z69"/>
  <c r="AB69"/>
  <c r="AD69"/>
  <c r="AF69"/>
  <c r="AH69"/>
  <c r="AJ69"/>
  <c r="AL69"/>
  <c r="AN69"/>
  <c r="AP69"/>
  <c r="AR69"/>
  <c r="AT69"/>
  <c r="AV69"/>
  <c r="AX69"/>
  <c r="N46"/>
  <c r="P46"/>
  <c r="R46"/>
  <c r="U46"/>
  <c r="W46"/>
  <c r="Z46"/>
  <c r="AB46"/>
  <c r="AD46"/>
  <c r="AF46"/>
  <c r="AH46"/>
  <c r="AJ46"/>
  <c r="AL46"/>
  <c r="AN46"/>
  <c r="AP46"/>
  <c r="AR46"/>
  <c r="AT46"/>
  <c r="AV46"/>
  <c r="AX46"/>
  <c r="N17"/>
  <c r="P17"/>
  <c r="R17"/>
  <c r="U17"/>
  <c r="W17"/>
  <c r="Z17"/>
  <c r="AB17"/>
  <c r="AD17"/>
  <c r="AF17"/>
  <c r="AH17"/>
  <c r="AJ17"/>
  <c r="AL17"/>
  <c r="AN17"/>
  <c r="AP17"/>
  <c r="AR17"/>
  <c r="AT17"/>
  <c r="AV17"/>
  <c r="AX17"/>
  <c r="N22"/>
  <c r="P22"/>
  <c r="R22"/>
  <c r="U22"/>
  <c r="W22"/>
  <c r="Z22"/>
  <c r="AB22"/>
  <c r="AD22"/>
  <c r="AF22"/>
  <c r="AH22"/>
  <c r="AJ22"/>
  <c r="AL22"/>
  <c r="AN22"/>
  <c r="AP22"/>
  <c r="AR22"/>
  <c r="AT22"/>
  <c r="AV22"/>
  <c r="AX22"/>
  <c r="N32"/>
  <c r="P32"/>
  <c r="R32"/>
  <c r="U32"/>
  <c r="W32"/>
  <c r="Z32"/>
  <c r="AB32"/>
  <c r="AD32"/>
  <c r="AF32"/>
  <c r="AH32"/>
  <c r="AJ32"/>
  <c r="AL32"/>
  <c r="AN32"/>
  <c r="AP32"/>
  <c r="AR32"/>
  <c r="AT32"/>
  <c r="AV32"/>
  <c r="AX32"/>
  <c r="N34"/>
  <c r="P34"/>
  <c r="R34"/>
  <c r="U34"/>
  <c r="W34"/>
  <c r="Z34"/>
  <c r="AB34"/>
  <c r="AD34"/>
  <c r="AF34"/>
  <c r="AH34"/>
  <c r="AJ34"/>
  <c r="AL34"/>
  <c r="AN34"/>
  <c r="AP34"/>
  <c r="AR34"/>
  <c r="AT34"/>
  <c r="AV34"/>
  <c r="AX34"/>
  <c r="N71"/>
  <c r="P71"/>
  <c r="R71"/>
  <c r="U71"/>
  <c r="W71"/>
  <c r="Z71"/>
  <c r="AB71"/>
  <c r="AD71"/>
  <c r="AF71"/>
  <c r="AH71"/>
  <c r="AJ71"/>
  <c r="AL71"/>
  <c r="AN71"/>
  <c r="AP71"/>
  <c r="AR71"/>
  <c r="AT71"/>
  <c r="AV71"/>
  <c r="AX71"/>
  <c r="N45"/>
  <c r="P45"/>
  <c r="R45"/>
  <c r="U45"/>
  <c r="W45"/>
  <c r="Z45"/>
  <c r="AB45"/>
  <c r="AD45"/>
  <c r="AF45"/>
  <c r="AH45"/>
  <c r="AJ45"/>
  <c r="AL45"/>
  <c r="AN45"/>
  <c r="AP45"/>
  <c r="AR45"/>
  <c r="AT45"/>
  <c r="AV45"/>
  <c r="AX45"/>
  <c r="N59"/>
  <c r="P59"/>
  <c r="R59"/>
  <c r="U59"/>
  <c r="W59"/>
  <c r="Z59"/>
  <c r="AB59"/>
  <c r="AD59"/>
  <c r="AF59"/>
  <c r="AH59"/>
  <c r="AJ59"/>
  <c r="AL59"/>
  <c r="AN59"/>
  <c r="AP59"/>
  <c r="AR59"/>
  <c r="AT59"/>
  <c r="AV59"/>
  <c r="AX59"/>
  <c r="N47"/>
  <c r="P47"/>
  <c r="R47"/>
  <c r="U47"/>
  <c r="W47"/>
  <c r="Z47"/>
  <c r="AB47"/>
  <c r="AD47"/>
  <c r="AF47"/>
  <c r="AH47"/>
  <c r="AJ47"/>
  <c r="AL47"/>
  <c r="AN47"/>
  <c r="AP47"/>
  <c r="AR47"/>
  <c r="AT47"/>
  <c r="AV47"/>
  <c r="AX47"/>
  <c r="N55"/>
  <c r="P55"/>
  <c r="R55"/>
  <c r="U55"/>
  <c r="W55"/>
  <c r="Z55"/>
  <c r="AB55"/>
  <c r="AD55"/>
  <c r="AF55"/>
  <c r="AH55"/>
  <c r="AJ55"/>
  <c r="AL55"/>
  <c r="AN55"/>
  <c r="AP55"/>
  <c r="AR55"/>
  <c r="AT55"/>
  <c r="AV55"/>
  <c r="AX55"/>
  <c r="N54"/>
  <c r="P54"/>
  <c r="R54"/>
  <c r="U54"/>
  <c r="W54"/>
  <c r="Z54"/>
  <c r="AB54"/>
  <c r="AD54"/>
  <c r="AF54"/>
  <c r="AH54"/>
  <c r="AJ54"/>
  <c r="AL54"/>
  <c r="AN54"/>
  <c r="AP54"/>
  <c r="AR54"/>
  <c r="AT54"/>
  <c r="AV54"/>
  <c r="AX54"/>
  <c r="N44"/>
  <c r="P44"/>
  <c r="R44"/>
  <c r="U44"/>
  <c r="W44"/>
  <c r="Z44"/>
  <c r="AB44"/>
  <c r="AD44"/>
  <c r="AF44"/>
  <c r="AH44"/>
  <c r="AJ44"/>
  <c r="AL44"/>
  <c r="AN44"/>
  <c r="AP44"/>
  <c r="AR44"/>
  <c r="AT44"/>
  <c r="AV44"/>
  <c r="AX44"/>
  <c r="N11"/>
  <c r="P11"/>
  <c r="R11"/>
  <c r="U11"/>
  <c r="W11"/>
  <c r="Z11"/>
  <c r="AB11"/>
  <c r="AD11"/>
  <c r="AF11"/>
  <c r="AH11"/>
  <c r="AJ11"/>
  <c r="AL11"/>
  <c r="AN11"/>
  <c r="AP11"/>
  <c r="AR11"/>
  <c r="AT11"/>
  <c r="AV11"/>
  <c r="AX11"/>
  <c r="N58"/>
  <c r="P58"/>
  <c r="R58"/>
  <c r="U58"/>
  <c r="W58"/>
  <c r="Z58"/>
  <c r="AB58"/>
  <c r="AD58"/>
  <c r="AF58"/>
  <c r="AH58"/>
  <c r="AJ58"/>
  <c r="AL58"/>
  <c r="AN58"/>
  <c r="AP58"/>
  <c r="AR58"/>
  <c r="AT58"/>
  <c r="AV58"/>
  <c r="AX58"/>
  <c r="N6"/>
  <c r="P6"/>
  <c r="R6"/>
  <c r="U6"/>
  <c r="W6"/>
  <c r="Z6"/>
  <c r="AB6"/>
  <c r="AD6"/>
  <c r="AF6"/>
  <c r="AH6"/>
  <c r="AJ6"/>
  <c r="AL6"/>
  <c r="AN6"/>
  <c r="AP6"/>
  <c r="AR6"/>
  <c r="AT6"/>
  <c r="AV6"/>
  <c r="AX6"/>
  <c r="N62"/>
  <c r="P62"/>
  <c r="R62"/>
  <c r="U62"/>
  <c r="W62"/>
  <c r="Z62"/>
  <c r="AB62"/>
  <c r="AD62"/>
  <c r="AF62"/>
  <c r="AH62"/>
  <c r="AJ62"/>
  <c r="AL62"/>
  <c r="AN62"/>
  <c r="AP62"/>
  <c r="AR62"/>
  <c r="AT62"/>
  <c r="AV62"/>
  <c r="AX62"/>
  <c r="N60"/>
  <c r="P60"/>
  <c r="R60"/>
  <c r="U60"/>
  <c r="W60"/>
  <c r="Z60"/>
  <c r="AB60"/>
  <c r="AD60"/>
  <c r="AF60"/>
  <c r="AH60"/>
  <c r="AJ60"/>
  <c r="AL60"/>
  <c r="AN60"/>
  <c r="AP60"/>
  <c r="AR60"/>
  <c r="AT60"/>
  <c r="AV60"/>
  <c r="AX60"/>
  <c r="N31"/>
  <c r="P31"/>
  <c r="R31"/>
  <c r="U31"/>
  <c r="W31"/>
  <c r="Z31"/>
  <c r="AB31"/>
  <c r="AD31"/>
  <c r="AF31"/>
  <c r="AH31"/>
  <c r="AJ31"/>
  <c r="AL31"/>
  <c r="AN31"/>
  <c r="AP31"/>
  <c r="AR31"/>
  <c r="AT31"/>
  <c r="AV31"/>
  <c r="AX31"/>
  <c r="N39"/>
  <c r="P39"/>
  <c r="R39"/>
  <c r="U39"/>
  <c r="W39"/>
  <c r="Z39"/>
  <c r="AB39"/>
  <c r="AD39"/>
  <c r="AF39"/>
  <c r="AH39"/>
  <c r="AJ39"/>
  <c r="AL39"/>
  <c r="AN39"/>
  <c r="AP39"/>
  <c r="AR39"/>
  <c r="AT39"/>
  <c r="AV39"/>
  <c r="AX39"/>
  <c r="N56"/>
  <c r="P56"/>
  <c r="R56"/>
  <c r="U56"/>
  <c r="W56"/>
  <c r="Z56"/>
  <c r="AB56"/>
  <c r="AD56"/>
  <c r="AF56"/>
  <c r="AH56"/>
  <c r="AJ56"/>
  <c r="AL56"/>
  <c r="AN56"/>
  <c r="AP56"/>
  <c r="AR56"/>
  <c r="AT56"/>
  <c r="AV56"/>
  <c r="AX56"/>
  <c r="N16"/>
  <c r="P16"/>
  <c r="R16"/>
  <c r="U16"/>
  <c r="W16"/>
  <c r="Z16"/>
  <c r="AB16"/>
  <c r="AD16"/>
  <c r="AF16"/>
  <c r="AH16"/>
  <c r="AJ16"/>
  <c r="AL16"/>
  <c r="AN16"/>
  <c r="AP16"/>
  <c r="AR16"/>
  <c r="AT16"/>
  <c r="AV16"/>
  <c r="AX16"/>
  <c r="N20"/>
  <c r="P20"/>
  <c r="R20"/>
  <c r="U20"/>
  <c r="W20"/>
  <c r="Z20"/>
  <c r="AB20"/>
  <c r="AD20"/>
  <c r="AF20"/>
  <c r="AH20"/>
  <c r="AJ20"/>
  <c r="AL20"/>
  <c r="AN20"/>
  <c r="AP20"/>
  <c r="AR20"/>
  <c r="AT20"/>
  <c r="AV20"/>
  <c r="AX20"/>
  <c r="N43"/>
  <c r="P43"/>
  <c r="R43"/>
  <c r="U43"/>
  <c r="W43"/>
  <c r="Z43"/>
  <c r="AB43"/>
  <c r="AD43"/>
  <c r="AF43"/>
  <c r="AH43"/>
  <c r="AJ43"/>
  <c r="AL43"/>
  <c r="AN43"/>
  <c r="AP43"/>
  <c r="AR43"/>
  <c r="AT43"/>
  <c r="AV43"/>
  <c r="AX43"/>
  <c r="N25"/>
  <c r="P25"/>
  <c r="R25"/>
  <c r="U25"/>
  <c r="W25"/>
  <c r="Z25"/>
  <c r="AB25"/>
  <c r="AD25"/>
  <c r="AF25"/>
  <c r="AH25"/>
  <c r="AJ25"/>
  <c r="AL25"/>
  <c r="AN25"/>
  <c r="AP25"/>
  <c r="AR25"/>
  <c r="AT25"/>
  <c r="AV25"/>
  <c r="AX25"/>
  <c r="N26"/>
  <c r="P26"/>
  <c r="R26"/>
  <c r="U26"/>
  <c r="W26"/>
  <c r="Z26"/>
  <c r="AB26"/>
  <c r="AD26"/>
  <c r="AF26"/>
  <c r="AH26"/>
  <c r="AJ26"/>
  <c r="AL26"/>
  <c r="AN26"/>
  <c r="AP26"/>
  <c r="AR26"/>
  <c r="AT26"/>
  <c r="AV26"/>
  <c r="AX26"/>
  <c r="N64"/>
  <c r="P64"/>
  <c r="R64"/>
  <c r="U64"/>
  <c r="W64"/>
  <c r="Z64"/>
  <c r="AB64"/>
  <c r="AD64"/>
  <c r="AF64"/>
  <c r="AH64"/>
  <c r="AJ64"/>
  <c r="AL64"/>
  <c r="AN64"/>
  <c r="AP64"/>
  <c r="AR64"/>
  <c r="AT64"/>
  <c r="AV64"/>
  <c r="AX64"/>
  <c r="N37"/>
  <c r="P37"/>
  <c r="R37"/>
  <c r="U37"/>
  <c r="W37"/>
  <c r="Z37"/>
  <c r="AB37"/>
  <c r="AD37"/>
  <c r="AF37"/>
  <c r="AH37"/>
  <c r="AJ37"/>
  <c r="AL37"/>
  <c r="AN37"/>
  <c r="AP37"/>
  <c r="AR37"/>
  <c r="AT37"/>
  <c r="AV37"/>
  <c r="AX37"/>
  <c r="N63"/>
  <c r="P63"/>
  <c r="R63"/>
  <c r="U63"/>
  <c r="W63"/>
  <c r="Z63"/>
  <c r="AB63"/>
  <c r="AD63"/>
  <c r="AF63"/>
  <c r="AH63"/>
  <c r="AJ63"/>
  <c r="AL63"/>
  <c r="AN63"/>
  <c r="AP63"/>
  <c r="AR63"/>
  <c r="AT63"/>
  <c r="AV63"/>
  <c r="AX63"/>
  <c r="N41"/>
  <c r="P41"/>
  <c r="R41"/>
  <c r="U41"/>
  <c r="W41"/>
  <c r="Z41"/>
  <c r="AB41"/>
  <c r="AD41"/>
  <c r="AF41"/>
  <c r="AH41"/>
  <c r="AJ41"/>
  <c r="AL41"/>
  <c r="AN41"/>
  <c r="AP41"/>
  <c r="AR41"/>
  <c r="AT41"/>
  <c r="AV41"/>
  <c r="AX41"/>
  <c r="N14"/>
  <c r="P14"/>
  <c r="R14"/>
  <c r="U14"/>
  <c r="W14"/>
  <c r="Z14"/>
  <c r="AB14"/>
  <c r="AD14"/>
  <c r="AF14"/>
  <c r="AH14"/>
  <c r="AJ14"/>
  <c r="AL14"/>
  <c r="AN14"/>
  <c r="AP14"/>
  <c r="AR14"/>
  <c r="AT14"/>
  <c r="AV14"/>
  <c r="AX14"/>
  <c r="N70"/>
  <c r="P70"/>
  <c r="R70"/>
  <c r="U70"/>
  <c r="W70"/>
  <c r="Z70"/>
  <c r="AB70"/>
  <c r="AD70"/>
  <c r="AF70"/>
  <c r="AH70"/>
  <c r="AJ70"/>
  <c r="AL70"/>
  <c r="AN70"/>
  <c r="AP70"/>
  <c r="AR70"/>
  <c r="AT70"/>
  <c r="AV70"/>
  <c r="AX70"/>
  <c r="N38"/>
  <c r="P38"/>
  <c r="R38"/>
  <c r="U38"/>
  <c r="W38"/>
  <c r="Z38"/>
  <c r="AB38"/>
  <c r="AD38"/>
  <c r="AF38"/>
  <c r="AH38"/>
  <c r="AJ38"/>
  <c r="AL38"/>
  <c r="AN38"/>
  <c r="AP38"/>
  <c r="AR38"/>
  <c r="AT38"/>
  <c r="AV38"/>
  <c r="AX38"/>
  <c r="N51"/>
  <c r="P51"/>
  <c r="R51"/>
  <c r="U51"/>
  <c r="W51"/>
  <c r="Z51"/>
  <c r="AB51"/>
  <c r="AD51"/>
  <c r="AF51"/>
  <c r="AH51"/>
  <c r="AJ51"/>
  <c r="AN51"/>
  <c r="AP51"/>
  <c r="AR51"/>
  <c r="AT51"/>
  <c r="AV51"/>
  <c r="AX51"/>
  <c r="N5"/>
  <c r="P5"/>
  <c r="R5"/>
  <c r="U5"/>
  <c r="W5"/>
  <c r="Z5"/>
  <c r="AB5"/>
  <c r="AD5"/>
  <c r="AF5"/>
  <c r="AH5"/>
  <c r="AJ5"/>
  <c r="AL5"/>
  <c r="AN5"/>
  <c r="AP5"/>
  <c r="AR5"/>
  <c r="AT5"/>
  <c r="AV5"/>
  <c r="AX5"/>
  <c r="N52"/>
  <c r="P52"/>
  <c r="R52"/>
  <c r="U52"/>
  <c r="W52"/>
  <c r="Z52"/>
  <c r="AB52"/>
  <c r="AD52"/>
  <c r="AF52"/>
  <c r="AH52"/>
  <c r="AJ52"/>
  <c r="AL52"/>
  <c r="AN52"/>
  <c r="AP52"/>
  <c r="AR52"/>
  <c r="AT52"/>
  <c r="AV52"/>
  <c r="AX52"/>
  <c r="N36"/>
  <c r="P36"/>
  <c r="R36"/>
  <c r="U36"/>
  <c r="W36"/>
  <c r="Z36"/>
  <c r="AB36"/>
  <c r="AD36"/>
  <c r="AF36"/>
  <c r="AH36"/>
  <c r="AJ36"/>
  <c r="AL36"/>
  <c r="AN36"/>
  <c r="AP36"/>
  <c r="AR36"/>
  <c r="AT36"/>
  <c r="AV36"/>
  <c r="AX36"/>
  <c r="N8"/>
  <c r="P8"/>
  <c r="R8"/>
  <c r="U8"/>
  <c r="W8"/>
  <c r="Z8"/>
  <c r="AB8"/>
  <c r="AD8"/>
  <c r="AF8"/>
  <c r="AH8"/>
  <c r="AJ8"/>
  <c r="AL8"/>
  <c r="AN8"/>
  <c r="AP8"/>
  <c r="AR8"/>
  <c r="AT8"/>
  <c r="AV8"/>
  <c r="AX8"/>
  <c r="N50"/>
  <c r="P50"/>
  <c r="R50"/>
  <c r="U50"/>
  <c r="W50"/>
  <c r="Z50"/>
  <c r="AB50"/>
  <c r="AF50"/>
  <c r="AH50"/>
  <c r="AJ50"/>
  <c r="AL50"/>
  <c r="AN50"/>
  <c r="AP50"/>
  <c r="AR50"/>
  <c r="AT50"/>
  <c r="AV50"/>
  <c r="AX50"/>
  <c r="N53"/>
  <c r="P53"/>
  <c r="R53"/>
  <c r="U53"/>
  <c r="W53"/>
  <c r="Z53"/>
  <c r="AB53"/>
  <c r="AD53"/>
  <c r="AF53"/>
  <c r="AH53"/>
  <c r="AJ53"/>
  <c r="AL53"/>
  <c r="AN53"/>
  <c r="AP53"/>
  <c r="AR53"/>
  <c r="AT53"/>
  <c r="AV53"/>
  <c r="AX53"/>
  <c r="N35"/>
  <c r="P35"/>
  <c r="R35"/>
  <c r="U35"/>
  <c r="W35"/>
  <c r="Z35"/>
  <c r="AB35"/>
  <c r="AD35"/>
  <c r="AF35"/>
  <c r="AH35"/>
  <c r="AJ35"/>
  <c r="AL35"/>
  <c r="AN35"/>
  <c r="AP35"/>
  <c r="AR35"/>
  <c r="AT35"/>
  <c r="AV35"/>
  <c r="AX35"/>
  <c r="N13"/>
  <c r="P13"/>
  <c r="R13"/>
  <c r="U13"/>
  <c r="W13"/>
  <c r="Z13"/>
  <c r="AB13"/>
  <c r="AD13"/>
  <c r="AF13"/>
  <c r="AH13"/>
  <c r="AJ13"/>
  <c r="AL13"/>
  <c r="AN13"/>
  <c r="AP13"/>
  <c r="AR13"/>
  <c r="AT13"/>
  <c r="AV13"/>
  <c r="AX13"/>
  <c r="N67"/>
  <c r="P67"/>
  <c r="R67"/>
  <c r="U67"/>
  <c r="W67"/>
  <c r="Z67"/>
  <c r="AB67"/>
  <c r="AD67"/>
  <c r="AF67"/>
  <c r="AH67"/>
  <c r="AJ67"/>
  <c r="AL67"/>
  <c r="AN67"/>
  <c r="AP67"/>
  <c r="AR67"/>
  <c r="AT67"/>
  <c r="AV67"/>
  <c r="AX67"/>
  <c r="N66"/>
  <c r="P66"/>
  <c r="R66"/>
  <c r="U66"/>
  <c r="W66"/>
  <c r="Z66"/>
  <c r="AB66"/>
  <c r="AD66"/>
  <c r="AF66"/>
  <c r="AH66"/>
  <c r="AJ66"/>
  <c r="AL66"/>
  <c r="AN66"/>
  <c r="AP66"/>
  <c r="AR66"/>
  <c r="AT66"/>
  <c r="AV66"/>
  <c r="AX66"/>
  <c r="N24"/>
  <c r="P24"/>
  <c r="R24"/>
  <c r="U24"/>
  <c r="W24"/>
  <c r="Z24"/>
  <c r="AB24"/>
  <c r="AD24"/>
  <c r="AF24"/>
  <c r="AH24"/>
  <c r="AJ24"/>
  <c r="AL24"/>
  <c r="AN24"/>
  <c r="AP24"/>
  <c r="AR24"/>
  <c r="AT24"/>
  <c r="AV24"/>
  <c r="AX24"/>
  <c r="N57"/>
  <c r="P57"/>
  <c r="R57"/>
  <c r="U57"/>
  <c r="W57"/>
  <c r="Z57"/>
  <c r="AB57"/>
  <c r="AD57"/>
  <c r="AF57"/>
  <c r="AH57"/>
  <c r="AJ57"/>
  <c r="AL57"/>
  <c r="AN57"/>
  <c r="AP57"/>
  <c r="AR57"/>
  <c r="AT57"/>
  <c r="AV57"/>
  <c r="AX57"/>
  <c r="N29"/>
  <c r="P29"/>
  <c r="R29"/>
  <c r="U29"/>
  <c r="W29"/>
  <c r="Z29"/>
  <c r="AB29"/>
  <c r="AD29"/>
  <c r="AF29"/>
  <c r="AH29"/>
  <c r="AJ29"/>
  <c r="AL29"/>
  <c r="AN29"/>
  <c r="AP29"/>
  <c r="AR29"/>
  <c r="AT29"/>
  <c r="AV29"/>
  <c r="AX29"/>
  <c r="N61"/>
  <c r="P61"/>
  <c r="R61"/>
  <c r="U61"/>
  <c r="W61"/>
  <c r="Z61"/>
  <c r="AB61"/>
  <c r="AD61"/>
  <c r="AF61"/>
  <c r="AH61"/>
  <c r="AJ61"/>
  <c r="AL61"/>
  <c r="AN61"/>
  <c r="AP61"/>
  <c r="AR61"/>
  <c r="AT61"/>
  <c r="AV61"/>
  <c r="AX61"/>
  <c r="N18"/>
  <c r="P18"/>
  <c r="R18"/>
  <c r="U18"/>
  <c r="W18"/>
  <c r="Z18"/>
  <c r="AB18"/>
  <c r="AD18"/>
  <c r="AF18"/>
  <c r="AH18"/>
  <c r="AJ18"/>
  <c r="AL18"/>
  <c r="AN18"/>
  <c r="AP18"/>
  <c r="AR18"/>
  <c r="AT18"/>
  <c r="AV18"/>
  <c r="AX18"/>
  <c r="N40"/>
  <c r="P40"/>
  <c r="R40"/>
  <c r="U40"/>
  <c r="W40"/>
  <c r="Z40"/>
  <c r="AB40"/>
  <c r="AD40"/>
  <c r="AF40"/>
  <c r="AH40"/>
  <c r="AJ40"/>
  <c r="AL40"/>
  <c r="AN40"/>
  <c r="AP40"/>
  <c r="AR40"/>
  <c r="AT40"/>
  <c r="AV40"/>
  <c r="AX40"/>
  <c r="N12"/>
  <c r="P12"/>
  <c r="R12"/>
  <c r="U12"/>
  <c r="W12"/>
  <c r="Z12"/>
  <c r="AB12"/>
  <c r="AD12"/>
  <c r="AF12"/>
  <c r="AH12"/>
  <c r="AJ12"/>
  <c r="AL12"/>
  <c r="AN12"/>
  <c r="AP12"/>
  <c r="AR12"/>
  <c r="AT12"/>
  <c r="AV12"/>
  <c r="AX12"/>
  <c r="N28"/>
  <c r="P28"/>
  <c r="R28"/>
  <c r="U28"/>
  <c r="W28"/>
  <c r="Z28"/>
  <c r="AB28"/>
  <c r="AD28"/>
  <c r="AF28"/>
  <c r="AH28"/>
  <c r="AJ28"/>
  <c r="AL28"/>
  <c r="AN28"/>
  <c r="AP28"/>
  <c r="AR28"/>
  <c r="AT28"/>
  <c r="AV28"/>
  <c r="AX28"/>
  <c r="N65"/>
  <c r="P65"/>
  <c r="R65"/>
  <c r="U65"/>
  <c r="W65"/>
  <c r="Z65"/>
  <c r="AB65"/>
  <c r="AD65"/>
  <c r="AF65"/>
  <c r="AH65"/>
  <c r="AJ65"/>
  <c r="AL65"/>
  <c r="AN65"/>
  <c r="AP65"/>
  <c r="AR65"/>
  <c r="AT65"/>
  <c r="AV65"/>
  <c r="AX65"/>
  <c r="AV9"/>
  <c r="AX9"/>
  <c r="AV23"/>
  <c r="AX23"/>
  <c r="AV21"/>
  <c r="AX21"/>
  <c r="AV15"/>
  <c r="AX15"/>
  <c r="AV19"/>
  <c r="AX19"/>
  <c r="AV68"/>
  <c r="AX68"/>
  <c r="AV7"/>
  <c r="AX7"/>
  <c r="AV48"/>
  <c r="AX48"/>
  <c r="AT9"/>
  <c r="AT23"/>
  <c r="AT21"/>
  <c r="AT15"/>
  <c r="AT19"/>
  <c r="AT68"/>
  <c r="AT7"/>
  <c r="AT48"/>
  <c r="AR9"/>
  <c r="AR23"/>
  <c r="AR21"/>
  <c r="AR15"/>
  <c r="AR19"/>
  <c r="AR68"/>
  <c r="AR7"/>
  <c r="AR48"/>
  <c r="AP9"/>
  <c r="AP23"/>
  <c r="AP21"/>
  <c r="AP15"/>
  <c r="AP19"/>
  <c r="AP68"/>
  <c r="AP7"/>
  <c r="AP48"/>
  <c r="AN9"/>
  <c r="AN23"/>
  <c r="AN21"/>
  <c r="AN15"/>
  <c r="AN19"/>
  <c r="AN68"/>
  <c r="AN7"/>
  <c r="AN48"/>
  <c r="AL9"/>
  <c r="AL23"/>
  <c r="AL21"/>
  <c r="AL15"/>
  <c r="AL19"/>
  <c r="AL68"/>
  <c r="AL7"/>
  <c r="AL48"/>
  <c r="AJ9"/>
  <c r="AJ23"/>
  <c r="AJ21"/>
  <c r="AJ15"/>
  <c r="AJ19"/>
  <c r="AJ68"/>
  <c r="AJ7"/>
  <c r="AJ48"/>
  <c r="AH9"/>
  <c r="AH23"/>
  <c r="AH21"/>
  <c r="AH15"/>
  <c r="AH19"/>
  <c r="AH68"/>
  <c r="AH7"/>
  <c r="AH48"/>
  <c r="AF9"/>
  <c r="AF23"/>
  <c r="AF21"/>
  <c r="AF15"/>
  <c r="AF19"/>
  <c r="AF68"/>
  <c r="AF7"/>
  <c r="AF48"/>
  <c r="AD9"/>
  <c r="AD23"/>
  <c r="AD21"/>
  <c r="AD15"/>
  <c r="AD19"/>
  <c r="AD68"/>
  <c r="AD7"/>
  <c r="AD48"/>
  <c r="AB9"/>
  <c r="AB23"/>
  <c r="AB21"/>
  <c r="AB15"/>
  <c r="AB19"/>
  <c r="AB68"/>
  <c r="AB7"/>
  <c r="AB48"/>
  <c r="Z9"/>
  <c r="Z23"/>
  <c r="Z21"/>
  <c r="Z15"/>
  <c r="Z19"/>
  <c r="Z68"/>
  <c r="Z7"/>
  <c r="Z48"/>
  <c r="W9"/>
  <c r="W23"/>
  <c r="W21"/>
  <c r="W15"/>
  <c r="W19"/>
  <c r="W68"/>
  <c r="W7"/>
  <c r="W48"/>
  <c r="U23"/>
  <c r="U21"/>
  <c r="U15"/>
  <c r="U19"/>
  <c r="U68"/>
  <c r="U7"/>
  <c r="U48"/>
  <c r="R9"/>
  <c r="R23"/>
  <c r="R21"/>
  <c r="R15"/>
  <c r="R19"/>
  <c r="R68"/>
  <c r="R7"/>
  <c r="R48"/>
  <c r="P9"/>
  <c r="S9" s="1"/>
  <c r="P23"/>
  <c r="S23" s="1"/>
  <c r="P21"/>
  <c r="S21" s="1"/>
  <c r="P15"/>
  <c r="S15" s="1"/>
  <c r="P19"/>
  <c r="P68"/>
  <c r="S68" s="1"/>
  <c r="P7"/>
  <c r="S7" s="1"/>
  <c r="P48"/>
  <c r="S48" s="1"/>
  <c r="N21"/>
  <c r="N15"/>
  <c r="N19"/>
  <c r="N68"/>
  <c r="N7"/>
  <c r="N48"/>
  <c r="U9"/>
  <c r="N9"/>
  <c r="AZ33"/>
  <c r="AX33"/>
  <c r="AV33"/>
  <c r="AT33"/>
  <c r="AR33"/>
  <c r="AP33"/>
  <c r="AN33"/>
  <c r="AL33"/>
  <c r="AJ33"/>
  <c r="AH33"/>
  <c r="AF33"/>
  <c r="AD33"/>
  <c r="AB33"/>
  <c r="Z33"/>
  <c r="W33"/>
  <c r="U33"/>
  <c r="R33"/>
  <c r="P33"/>
  <c r="N33"/>
  <c r="S53" l="1"/>
  <c r="X9"/>
  <c r="B9" s="1"/>
  <c r="S5"/>
  <c r="X38"/>
  <c r="S70"/>
  <c r="X14"/>
  <c r="S41"/>
  <c r="X63"/>
  <c r="S37"/>
  <c r="X25"/>
  <c r="S39"/>
  <c r="X62"/>
  <c r="S6"/>
  <c r="X58"/>
  <c r="S11"/>
  <c r="X44"/>
  <c r="S54"/>
  <c r="X24"/>
  <c r="X69"/>
  <c r="X28"/>
  <c r="S12"/>
  <c r="X61"/>
  <c r="X36"/>
  <c r="S52"/>
  <c r="X70"/>
  <c r="S14"/>
  <c r="X37"/>
  <c r="X59"/>
  <c r="S69"/>
  <c r="X65"/>
  <c r="S28"/>
  <c r="S40"/>
  <c r="X18"/>
  <c r="S61"/>
  <c r="B61" s="1"/>
  <c r="X6"/>
  <c r="B6" s="1"/>
  <c r="S58"/>
  <c r="X54"/>
  <c r="B54" s="1"/>
  <c r="S42"/>
  <c r="X27"/>
  <c r="X12"/>
  <c r="X19"/>
  <c r="S19"/>
  <c r="X21"/>
  <c r="B21" s="1"/>
  <c r="X51"/>
  <c r="X48"/>
  <c r="B48" s="1"/>
  <c r="X57"/>
  <c r="X66"/>
  <c r="S67"/>
  <c r="X53"/>
  <c r="B53" s="1"/>
  <c r="S50"/>
  <c r="X26"/>
  <c r="X43"/>
  <c r="S20"/>
  <c r="X39"/>
  <c r="X47"/>
  <c r="X45"/>
  <c r="S71"/>
  <c r="X22"/>
  <c r="S36"/>
  <c r="X60"/>
  <c r="X68"/>
  <c r="B68" s="1"/>
  <c r="X23"/>
  <c r="B23" s="1"/>
  <c r="S66"/>
  <c r="X67"/>
  <c r="S13"/>
  <c r="X35"/>
  <c r="S43"/>
  <c r="X20"/>
  <c r="S16"/>
  <c r="X56"/>
  <c r="S45"/>
  <c r="X71"/>
  <c r="S34"/>
  <c r="X32"/>
  <c r="S22"/>
  <c r="S24"/>
  <c r="X50"/>
  <c r="S25"/>
  <c r="S62"/>
  <c r="S46"/>
  <c r="X4"/>
  <c r="X15"/>
  <c r="X40"/>
  <c r="X29"/>
  <c r="S57"/>
  <c r="X13"/>
  <c r="S51"/>
  <c r="X41"/>
  <c r="X64"/>
  <c r="S26"/>
  <c r="X16"/>
  <c r="X31"/>
  <c r="S60"/>
  <c r="X11"/>
  <c r="X55"/>
  <c r="S47"/>
  <c r="X34"/>
  <c r="S32"/>
  <c r="S17"/>
  <c r="S27"/>
  <c r="S65"/>
  <c r="S8"/>
  <c r="S38"/>
  <c r="S59"/>
  <c r="X17"/>
  <c r="S18"/>
  <c r="S29"/>
  <c r="S35"/>
  <c r="X8"/>
  <c r="X52"/>
  <c r="X5"/>
  <c r="S63"/>
  <c r="S64"/>
  <c r="S56"/>
  <c r="S31"/>
  <c r="S44"/>
  <c r="S55"/>
  <c r="X46"/>
  <c r="X42"/>
  <c r="X49"/>
  <c r="B49" s="1"/>
  <c r="S4"/>
  <c r="B15"/>
  <c r="S33"/>
  <c r="X7"/>
  <c r="B7" s="1"/>
  <c r="B58"/>
  <c r="X33"/>
  <c r="F6" i="1"/>
  <c r="F5"/>
  <c r="F3"/>
  <c r="F4"/>
  <c r="G13"/>
  <c r="G11"/>
  <c r="G10"/>
  <c r="G9"/>
  <c r="G20"/>
  <c r="G19"/>
  <c r="G18"/>
  <c r="G17"/>
  <c r="G16"/>
  <c r="G15"/>
  <c r="G14"/>
  <c r="G12"/>
  <c r="G8"/>
  <c r="G7"/>
  <c r="G2"/>
  <c r="H2" s="1"/>
  <c r="B8" i="3" l="1"/>
  <c r="B26"/>
  <c r="B24"/>
  <c r="B5"/>
  <c r="B43"/>
  <c r="B36"/>
  <c r="B65"/>
  <c r="B44"/>
  <c r="B63"/>
  <c r="B35"/>
  <c r="B40"/>
  <c r="B62"/>
  <c r="B13"/>
  <c r="B67"/>
  <c r="B12"/>
  <c r="B37"/>
  <c r="B56"/>
  <c r="B38"/>
  <c r="B66"/>
  <c r="B14"/>
  <c r="B39"/>
  <c r="B4"/>
  <c r="B70"/>
  <c r="B18"/>
  <c r="B52"/>
  <c r="B59"/>
  <c r="B41"/>
  <c r="B42"/>
  <c r="B17"/>
  <c r="B55"/>
  <c r="B16"/>
  <c r="B46"/>
  <c r="B11"/>
  <c r="B25"/>
  <c r="B27"/>
  <c r="B47"/>
  <c r="B29"/>
  <c r="B32"/>
  <c r="B20"/>
  <c r="B19"/>
  <c r="B69"/>
  <c r="B60"/>
  <c r="B45"/>
  <c r="B22"/>
  <c r="B28"/>
  <c r="B31"/>
  <c r="B34"/>
  <c r="B64"/>
  <c r="B57"/>
  <c r="B50"/>
  <c r="B71"/>
  <c r="B51"/>
  <c r="G5" i="1"/>
  <c r="B33" i="3"/>
  <c r="G3" i="1"/>
  <c r="G21" l="1"/>
</calcChain>
</file>

<file path=xl/sharedStrings.xml><?xml version="1.0" encoding="utf-8"?>
<sst xmlns="http://schemas.openxmlformats.org/spreadsheetml/2006/main" count="445" uniqueCount="129">
  <si>
    <t>Α/Α</t>
  </si>
  <si>
    <t>ΚΡΙΤΗΡΙΟ</t>
  </si>
  <si>
    <t>ΜΟΝΑΔΕΣ</t>
  </si>
  <si>
    <t>ΠΑΡΑΤΗΡΗΣΕΙΣ</t>
  </si>
  <si>
    <t>ΤΡΟΠΟΣ ΥΠΟΛΟΓΙΣΜΟΥ</t>
  </si>
  <si>
    <t>ΒΑΘΜΟΣ ΠΤΥΧΙΟΥ</t>
  </si>
  <si>
    <t>0.00 έως 10.00</t>
  </si>
  <si>
    <t>C2*110= Βαθμός * 110</t>
  </si>
  <si>
    <t xml:space="preserve">ΔΙΔΑΚΤΟΡΙΚΟΣ ΤΙΤΛΟΣ ΣΠΟΥΔΩΝ </t>
  </si>
  <si>
    <t>ΜΕΤΑΠΤΥΧΙΑΚΟΣ ΤΙΤΛΟΣ ΣΠΟΥΔΩΝ</t>
  </si>
  <si>
    <t>ΔΕΥΤΕΡΟ ΠΤΥΧΙΟ ΣΧΕΤΙΚΟ ΜΕ ΕΠΑΓΓΕΛΜΑΤΑ ΥΓΕΙΑΣ</t>
  </si>
  <si>
    <t>ΔΕΥΤΕΡΟ ΠΤΥΧΙΟ ΣΧΕΤΙΚΟ ΜΕ ΤΗ ΔΙΟΙΚΗΣΗ ΜΟΝΑΔΩΝ ΥΓΕΙΑΣ Ή ΜΕ ΤΗ ΔΙΟΙΚΗΣΗ ΚΑΙ ΤΑ ΟΙΚΟΝΟΜΙΚΑ</t>
  </si>
  <si>
    <t>ΓΝΩΣΗ ΧΕΙΡΙΣΜΟΥ Η/Υ</t>
  </si>
  <si>
    <t>ΧΡΟΝΟΣ ΑΠΌ ΤΗΝ ΗΜΕΡΟΜΗΝΙΑ ΑΠΟΚΤΗΣΗΣ ΤΟΥ ΤΙΤΛΟΥ ΤΗΣ ΕΙΔΙΚΟΤΗΤΑΣ</t>
  </si>
  <si>
    <t>ΕΜΠΕΙΡΙΑ ΣΤΟ ΑΝΤΙΚΕΙΜΕΝΟ ΤΗΣ ΠΡΟΣ ΚΑΛΥΨΗ ΘΕΣΗΣ</t>
  </si>
  <si>
    <t>ΑΝΗΛΙΚΑ ΤΕΚΝΑ ΥΠΟΨΗΦΙΟΥ</t>
  </si>
  <si>
    <t>ΥΠΟΨΗΦΙΟΣ - ΤΕΚΝΟ ΠΟΛΥΤΕΚΝΗΣ ΟΙΚΟΓΕΝΕΙΑΣ</t>
  </si>
  <si>
    <t>ΥΠΟΨΗΦΙΟΣ - ΤΕΚΝΟ ΤΡΙΤΕΚΝΗΣ ΟΙΚΟΓΕΝΕΙΑΣ</t>
  </si>
  <si>
    <t>ΥΠΟΨΗΦΙΟΣ - ΓΟΝΕΑΣ ΜΟΝΟΓΟΝΕΪΚΗΣ ΟΙΚΟΓΕΝΕΙΑΣ</t>
  </si>
  <si>
    <t>ΥΠΟΨΗΦΙΟΣ ΜΕ ΠΟΣΟΣΤΟ ΑΝΑΠΗΡΙΑΣ 67% ΚΑΙ ΑΝΩ</t>
  </si>
  <si>
    <t>ΥΠΟΨΗΦΙΟΣ ΜΕ ΑΝΗΛΙΚΟ ΤΕΚΝΟ Ή ΜΕ ΕΠΙΜΕΛΕΙΑ ΑΝΗΛΙΚΟΥ ΤΟ ΟΠΟΙΟ ΕΧΕΙ ΠΟΣΟΣΤΟ ΑΝΑΠΗΡΙΑΣ 67% ΚΑΙ ΑΝΩ</t>
  </si>
  <si>
    <t>0=ΌΧΙ, 1=ΝΑΙ</t>
  </si>
  <si>
    <t>ΑΡΙΘΜΟΣ</t>
  </si>
  <si>
    <t>ΗΜΕΡΟΜΗΝΙΑ</t>
  </si>
  <si>
    <t>ΓΝΩΣΗ ΞΕΝΗΣ ΓΛΩΣΣΑΣ Α</t>
  </si>
  <si>
    <t>ΓΝΩΣΗ ΞΕΝΗΣ ΓΛΩΣΣΑΣ Β</t>
  </si>
  <si>
    <t>ΓΝΩΣΗ ΞΕΝΗΣ ΓΛΩΣΣΑΣ Γ</t>
  </si>
  <si>
    <t>0= ΌΧΙ, 1=ΝΑΙ, 2=ΝΑΙ ΚΑΙ ΣΤΟ ΓΝΩΣΤΙΚΟ ΑΝΤΙΚΕΙΜΕΝΟ</t>
  </si>
  <si>
    <t>3= ΑΡΙΣΤΗ , 2= ΠΟΛΎ ΚΑΛΗ , 1=ΚΑΛΗ</t>
  </si>
  <si>
    <t>0=0 ΜΟΝ, 1=200 ΜΟΝ, 2=400 ΜΟΝ</t>
  </si>
  <si>
    <t>0=0 ΜΟΝ, 1=100 ΜΟΝ, 2=200 ΜΟΝ</t>
  </si>
  <si>
    <t>0=0 ΜΟΝ, 1=150 ΜΟΝ</t>
  </si>
  <si>
    <t>0=0 ΜΟΝ, 1=100 ΜΟΝ</t>
  </si>
  <si>
    <t>1=30 ΜΟΝ, 2=50 ΜΟΝ, 3=70 ΜΟΝ</t>
  </si>
  <si>
    <t>0=0 ΜΟΝ, 1=80 ΜΟΝ</t>
  </si>
  <si>
    <t>C14*7 ΜΕ ΜΕΓΙΣΤΟ ΤΙΣ 420 ΜΟΝ</t>
  </si>
  <si>
    <t>C15*50 ΜΕ ΜΕΓΙΣΤΟ ΤΙΣ 300 ΜΟΝ</t>
  </si>
  <si>
    <t>0=0 ΜΟΝ, 1=70 ΜΟΝ</t>
  </si>
  <si>
    <t>0=0 ΜΟΝ, 1=50 ΜΟΝ</t>
  </si>
  <si>
    <t>13/6/2016 ΕΩΣ 12/12/2016 = 100 ΜΟΝ, 13/12/2016 ΕΩΣ 12/6/2017 = 200 ΜΟΝ, 13/6/2017 ΕΩΣ 13/6/2018 = 300 ΜΟΝ, ΜΕΤΑ ΤΙΣ 13/6/2018 = 300 ΜΟΝ.</t>
  </si>
  <si>
    <t>Συμπληρώστε</t>
  </si>
  <si>
    <t>ΑΡΙΘΜΟΣ ΠΡΩΤΟΚΟΛΛΟΥ ΗΛΕΚΤΡΟΝΙΚΗΣ ΑΙΤΗΣΗΣ</t>
  </si>
  <si>
    <t>ΣΥΜΠΛ.</t>
  </si>
  <si>
    <t>ΣΥΝΟΛΟ</t>
  </si>
  <si>
    <t>-</t>
  </si>
  <si>
    <t>ΛΟΓ</t>
  </si>
  <si>
    <t>ΔΙΔΑΚΤΟΡΙΚΟΣ ΤΙΤΛΟΣ ΣΠΟΥΔΩΝ Α</t>
  </si>
  <si>
    <t>ΔΙΔΑΚΤΟΡΙΚΟΣ ΤΙΤΛΟΣ ΣΠΟΥΔΩΝ B</t>
  </si>
  <si>
    <t>ΜΕΤΑΠΤΥΧΙΑΚΟΣ ΤΙΤΛΟΣ ΣΠΟΥΔΩΝ A</t>
  </si>
  <si>
    <t>ΜΕΤΑΠΤΥΧΙΑΚΟΣ ΤΙΤΛΟΣ ΣΠΟΥΔΩΝ B</t>
  </si>
  <si>
    <t>ΘΕΣΕΙΣ</t>
  </si>
  <si>
    <t>ΕΝΤΟΠΙΟΤΗΤΑ</t>
  </si>
  <si>
    <t>ΚΩΔ.</t>
  </si>
  <si>
    <t>ΑΠΗΑ</t>
  </si>
  <si>
    <t>ΝΑΙ</t>
  </si>
  <si>
    <t>ΌΧΙ</t>
  </si>
  <si>
    <t>31/30886</t>
  </si>
  <si>
    <t>31/30797</t>
  </si>
  <si>
    <t>31/30835</t>
  </si>
  <si>
    <t>31/30854</t>
  </si>
  <si>
    <t>31/30809</t>
  </si>
  <si>
    <t>31/30673</t>
  </si>
  <si>
    <t>31/30961</t>
  </si>
  <si>
    <t>31/30907</t>
  </si>
  <si>
    <t>31/30767</t>
  </si>
  <si>
    <t>31/30706</t>
  </si>
  <si>
    <t>31/30804</t>
  </si>
  <si>
    <t>31/30578</t>
  </si>
  <si>
    <t>31/30940</t>
  </si>
  <si>
    <t>31/30739</t>
  </si>
  <si>
    <t>31/30820</t>
  </si>
  <si>
    <t>31/30664</t>
  </si>
  <si>
    <t>31/30607</t>
  </si>
  <si>
    <t>31/30658</t>
  </si>
  <si>
    <t>31/30864</t>
  </si>
  <si>
    <t>31/30631</t>
  </si>
  <si>
    <t>31/30719</t>
  </si>
  <si>
    <t>31/30586</t>
  </si>
  <si>
    <t>31/30752</t>
  </si>
  <si>
    <t>31/30646</t>
  </si>
  <si>
    <t>31/30831</t>
  </si>
  <si>
    <t>31/30596</t>
  </si>
  <si>
    <t>31/30704</t>
  </si>
  <si>
    <t>31/30918</t>
  </si>
  <si>
    <t>31/30744</t>
  </si>
  <si>
    <t>31/30765</t>
  </si>
  <si>
    <t>31/30581</t>
  </si>
  <si>
    <t>31/30650</t>
  </si>
  <si>
    <t>31/30867</t>
  </si>
  <si>
    <t>31/30674</t>
  </si>
  <si>
    <t>31/30724</t>
  </si>
  <si>
    <t>31/30666</t>
  </si>
  <si>
    <t>31/30838</t>
  </si>
  <si>
    <t>31/30945</t>
  </si>
  <si>
    <t>31/30643</t>
  </si>
  <si>
    <t>31/30865</t>
  </si>
  <si>
    <t>31/30644</t>
  </si>
  <si>
    <t>31/30848</t>
  </si>
  <si>
    <t>31/30924</t>
  </si>
  <si>
    <t>31/30904</t>
  </si>
  <si>
    <t>31/30884</t>
  </si>
  <si>
    <t>31/30960</t>
  </si>
  <si>
    <t>31/30819</t>
  </si>
  <si>
    <t>31/30899</t>
  </si>
  <si>
    <t>31/30746</t>
  </si>
  <si>
    <t>31/30876</t>
  </si>
  <si>
    <t>31/30855</t>
  </si>
  <si>
    <t>31/30856</t>
  </si>
  <si>
    <t>31/30675</t>
  </si>
  <si>
    <t>31/30879</t>
  </si>
  <si>
    <t>31/30887</t>
  </si>
  <si>
    <t>31/30811</t>
  </si>
  <si>
    <t>31/30783</t>
  </si>
  <si>
    <t>31/30720</t>
  </si>
  <si>
    <t>31/30814</t>
  </si>
  <si>
    <t>31/30645</t>
  </si>
  <si>
    <t>31/30851</t>
  </si>
  <si>
    <t>31/30902</t>
  </si>
  <si>
    <t>31/30984</t>
  </si>
  <si>
    <t>31/30944</t>
  </si>
  <si>
    <t>31/30813</t>
  </si>
  <si>
    <t xml:space="preserve">ΌΧΙ </t>
  </si>
  <si>
    <t>31/30976</t>
  </si>
  <si>
    <t>31/30687</t>
  </si>
  <si>
    <t>31/30781</t>
  </si>
  <si>
    <t>ΑΘΡΟΙΣΜΑ ΜΟΝΑΔΩΝ ΔΙΔΑΚΤΟΡΙΚΩΝ ΤΙΤΛΩΝ</t>
  </si>
  <si>
    <t>ΑΘΡΟΙΣΜΑ ΜΟΝΑΔΩΝ ΜΕΤΑΠΤΥΧΙΑΚΩΝ ΤΙΤΛΩΝ</t>
  </si>
  <si>
    <t xml:space="preserve">     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</si>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</sst>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7"/>
      <color theme="1"/>
      <name val="Tahoma"/>
      <family val="2"/>
      <charset val="161"/>
    </font>
    <font>
      <sz val="10"/>
      <color theme="1"/>
      <name val="Tahoma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4" fontId="3" fillId="4" borderId="7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2" fontId="3" fillId="5" borderId="9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2" fontId="3" fillId="5" borderId="15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/>
    <xf numFmtId="0" fontId="4" fillId="6" borderId="7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2" fontId="5" fillId="0" borderId="9" xfId="0" applyNumberFormat="1" applyFont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0" fillId="0" borderId="7" xfId="0" applyFill="1" applyBorder="1"/>
    <xf numFmtId="0" fontId="0" fillId="0" borderId="7" xfId="0" applyBorder="1"/>
    <xf numFmtId="0" fontId="1" fillId="7" borderId="7" xfId="0" applyFont="1" applyFill="1" applyBorder="1"/>
    <xf numFmtId="0" fontId="1" fillId="8" borderId="7" xfId="0" applyFont="1" applyFill="1" applyBorder="1"/>
    <xf numFmtId="14" fontId="0" fillId="0" borderId="7" xfId="0" applyNumberFormat="1" applyBorder="1"/>
    <xf numFmtId="0" fontId="4" fillId="0" borderId="7" xfId="0" applyFont="1" applyFill="1" applyBorder="1" applyAlignment="1">
      <alignment horizontal="left" vertical="center"/>
    </xf>
    <xf numFmtId="2" fontId="4" fillId="0" borderId="7" xfId="0" applyNumberFormat="1" applyFont="1" applyFill="1" applyBorder="1" applyAlignment="1">
      <alignment vertical="center" wrapText="1"/>
    </xf>
    <xf numFmtId="2" fontId="0" fillId="0" borderId="0" xfId="0" applyNumberFormat="1" applyFill="1"/>
    <xf numFmtId="2" fontId="0" fillId="0" borderId="7" xfId="0" applyNumberFormat="1" applyFill="1" applyBorder="1" applyAlignment="1">
      <alignment wrapText="1"/>
    </xf>
    <xf numFmtId="2" fontId="0" fillId="3" borderId="7" xfId="0" applyNumberFormat="1" applyFill="1" applyBorder="1"/>
    <xf numFmtId="2" fontId="0" fillId="0" borderId="0" xfId="0" applyNumberFormat="1"/>
    <xf numFmtId="2" fontId="4" fillId="0" borderId="7" xfId="0" applyNumberFormat="1" applyFont="1" applyBorder="1"/>
    <xf numFmtId="2" fontId="1" fillId="7" borderId="7" xfId="0" applyNumberFormat="1" applyFont="1" applyFill="1" applyBorder="1"/>
    <xf numFmtId="2" fontId="0" fillId="0" borderId="7" xfId="0" applyNumberFormat="1" applyBorder="1"/>
    <xf numFmtId="0" fontId="0" fillId="0" borderId="0" xfId="0" applyBorder="1"/>
    <xf numFmtId="2" fontId="0" fillId="0" borderId="0" xfId="0" applyNumberFormat="1" applyBorder="1"/>
    <xf numFmtId="0" fontId="6" fillId="0" borderId="0" xfId="0" applyFont="1"/>
    <xf numFmtId="0" fontId="7" fillId="0" borderId="0" xfId="0" applyFont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top" textRotation="0" indent="0" relative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72</xdr:row>
      <xdr:rowOff>171450</xdr:rowOff>
    </xdr:from>
    <xdr:to>
      <xdr:col>0</xdr:col>
      <xdr:colOff>955964</xdr:colOff>
      <xdr:row>75</xdr:row>
      <xdr:rowOff>119063</xdr:rowOff>
    </xdr:to>
    <xdr:pic>
      <xdr:nvPicPr>
        <xdr:cNvPr id="2" name="1 - Εικόνα" descr="logoYYKA_vectorize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295275" y="33404175"/>
          <a:ext cx="660689" cy="5191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66675</xdr:colOff>
      <xdr:row>72</xdr:row>
      <xdr:rowOff>152400</xdr:rowOff>
    </xdr:from>
    <xdr:to>
      <xdr:col>10</xdr:col>
      <xdr:colOff>266700</xdr:colOff>
      <xdr:row>76</xdr:row>
      <xdr:rowOff>26722</xdr:rowOff>
    </xdr:to>
    <xdr:pic>
      <xdr:nvPicPr>
        <xdr:cNvPr id="3" name="2 - Εικόνα" descr="C:\Users\isvirkou\Downloads\footer_esp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247775" y="33385125"/>
          <a:ext cx="4276725" cy="6363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295275</xdr:colOff>
      <xdr:row>72</xdr:row>
      <xdr:rowOff>171450</xdr:rowOff>
    </xdr:from>
    <xdr:to>
      <xdr:col>0</xdr:col>
      <xdr:colOff>955964</xdr:colOff>
      <xdr:row>75</xdr:row>
      <xdr:rowOff>119063</xdr:rowOff>
    </xdr:to>
    <xdr:pic>
      <xdr:nvPicPr>
        <xdr:cNvPr id="4" name="3 - Εικόνα" descr="logoYYKA_vectorize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295275" y="33404175"/>
          <a:ext cx="660689" cy="5191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66675</xdr:colOff>
      <xdr:row>72</xdr:row>
      <xdr:rowOff>152400</xdr:rowOff>
    </xdr:from>
    <xdr:to>
      <xdr:col>10</xdr:col>
      <xdr:colOff>266700</xdr:colOff>
      <xdr:row>76</xdr:row>
      <xdr:rowOff>26722</xdr:rowOff>
    </xdr:to>
    <xdr:pic>
      <xdr:nvPicPr>
        <xdr:cNvPr id="5" name="4 - Εικόνα" descr="C:\Users\isvirkou\Downloads\footer_esp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247775" y="33385125"/>
          <a:ext cx="4276725" cy="6363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Πίνακας1" displayName="Πίνακας1" ref="A1:G20" totalsRowShown="0" headerRowDxfId="11" dataDxfId="9" headerRowBorderDxfId="10" tableBorderDxfId="8" totalsRowBorderDxfId="7">
  <tableColumns count="7">
    <tableColumn id="1" name="Α/Α" dataDxfId="6"/>
    <tableColumn id="2" name="ΚΡΙΤΗΡΙΟ" dataDxfId="5"/>
    <tableColumn id="3" name="Συμπληρώστε" dataDxfId="4"/>
    <tableColumn id="4" name="ΠΑΡΑΤΗΡΗΣΕΙΣ" dataDxfId="3"/>
    <tableColumn id="5" name="ΤΡΟΠΟΣ ΥΠΟΛΟΓΙΣΜΟΥ" dataDxfId="2"/>
    <tableColumn id="7" name="ΛΟΓ" dataDxfId="1"/>
    <tableColumn id="6" name="ΜΟΝΑΔΕΣ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D34" sqref="D34"/>
    </sheetView>
  </sheetViews>
  <sheetFormatPr defaultRowHeight="12.75"/>
  <cols>
    <col min="1" max="1" width="5.85546875" style="2" customWidth="1"/>
    <col min="2" max="2" width="44.42578125" style="4" customWidth="1"/>
    <col min="3" max="3" width="13.140625" style="2" customWidth="1"/>
    <col min="4" max="4" width="43.85546875" style="2" customWidth="1"/>
    <col min="5" max="5" width="31.85546875" style="2" customWidth="1"/>
    <col min="6" max="6" width="11.140625" style="2" customWidth="1"/>
    <col min="7" max="7" width="12.5703125" style="2" customWidth="1"/>
    <col min="8" max="8" width="26.140625" style="2" customWidth="1"/>
    <col min="9" max="9" width="9.7109375" style="2" bestFit="1" customWidth="1"/>
    <col min="10" max="11" width="10.7109375" style="2" bestFit="1" customWidth="1"/>
    <col min="12" max="16384" width="9.140625" style="2"/>
  </cols>
  <sheetData>
    <row r="1" spans="1:9" s="1" customFormat="1" ht="15">
      <c r="A1" s="27" t="s">
        <v>0</v>
      </c>
      <c r="B1" s="28" t="s">
        <v>1</v>
      </c>
      <c r="C1" s="29" t="s">
        <v>40</v>
      </c>
      <c r="D1" s="30" t="s">
        <v>3</v>
      </c>
      <c r="E1" s="30" t="s">
        <v>4</v>
      </c>
      <c r="F1" s="31" t="s">
        <v>45</v>
      </c>
      <c r="G1" s="31" t="s">
        <v>2</v>
      </c>
      <c r="H1" s="32"/>
    </row>
    <row r="2" spans="1:9">
      <c r="A2" s="9">
        <v>1</v>
      </c>
      <c r="B2" s="10" t="s">
        <v>5</v>
      </c>
      <c r="C2" s="5">
        <v>10</v>
      </c>
      <c r="D2" s="11" t="s">
        <v>6</v>
      </c>
      <c r="E2" s="11" t="s">
        <v>7</v>
      </c>
      <c r="F2" s="35"/>
      <c r="G2" s="12">
        <f>C2*110</f>
        <v>1100</v>
      </c>
      <c r="H2" s="13" t="str">
        <f>IF(G2&lt;550,"!!!!   βαθμός μικρότερος του 5",IF(G2&gt;1100,"!!!! Βαθμός μεγαλύτερος του 10","ΟΚ"))</f>
        <v>ΟΚ</v>
      </c>
    </row>
    <row r="3" spans="1:9">
      <c r="A3" s="9">
        <v>2</v>
      </c>
      <c r="B3" s="10" t="s">
        <v>8</v>
      </c>
      <c r="C3" s="6">
        <v>1</v>
      </c>
      <c r="D3" s="11" t="s">
        <v>27</v>
      </c>
      <c r="E3" s="11" t="s">
        <v>29</v>
      </c>
      <c r="F3" s="38">
        <f>Πίνακας1[[#This Row],[Συμπληρώστε]]*200+0.3*C4*200</f>
        <v>320</v>
      </c>
      <c r="G3" s="38">
        <f>MAX(Πίνακας1[[#This Row],[ΛΟΓ]],F4)</f>
        <v>460</v>
      </c>
      <c r="H3" s="13"/>
    </row>
    <row r="4" spans="1:9">
      <c r="A4" s="9">
        <v>3</v>
      </c>
      <c r="B4" s="10" t="s">
        <v>8</v>
      </c>
      <c r="C4" s="5">
        <v>2</v>
      </c>
      <c r="D4" s="11" t="s">
        <v>27</v>
      </c>
      <c r="E4" s="11" t="s">
        <v>29</v>
      </c>
      <c r="F4" s="38">
        <f>Πίνακας1[[#This Row],[Συμπληρώστε]]*200+0.3*C3*200</f>
        <v>460</v>
      </c>
      <c r="G4" s="38" t="s">
        <v>44</v>
      </c>
      <c r="H4" s="13"/>
    </row>
    <row r="5" spans="1:9">
      <c r="A5" s="9">
        <v>4</v>
      </c>
      <c r="B5" s="10" t="s">
        <v>9</v>
      </c>
      <c r="C5" s="6">
        <v>2</v>
      </c>
      <c r="D5" s="11" t="s">
        <v>27</v>
      </c>
      <c r="E5" s="11" t="s">
        <v>30</v>
      </c>
      <c r="F5" s="14">
        <f>Πίνακας1[[#This Row],[Συμπληρώστε]]*100+0.3*100*C6</f>
        <v>230</v>
      </c>
      <c r="G5" s="38">
        <f>MAX(Πίνακας1[[#This Row],[ΛΟΓ]],F6)</f>
        <v>230</v>
      </c>
      <c r="H5" s="13"/>
    </row>
    <row r="6" spans="1:9">
      <c r="A6" s="9">
        <v>5</v>
      </c>
      <c r="B6" s="10" t="s">
        <v>9</v>
      </c>
      <c r="C6" s="5">
        <v>1</v>
      </c>
      <c r="D6" s="11" t="s">
        <v>27</v>
      </c>
      <c r="E6" s="11" t="s">
        <v>30</v>
      </c>
      <c r="F6" s="12">
        <f>Πίνακας1[[#This Row],[Συμπληρώστε]]*100+0.3*C5*100</f>
        <v>160</v>
      </c>
      <c r="G6" s="38"/>
      <c r="H6" s="13"/>
    </row>
    <row r="7" spans="1:9">
      <c r="A7" s="9">
        <v>6</v>
      </c>
      <c r="B7" s="10" t="s">
        <v>10</v>
      </c>
      <c r="C7" s="6">
        <v>1</v>
      </c>
      <c r="D7" s="11" t="s">
        <v>21</v>
      </c>
      <c r="E7" s="11" t="s">
        <v>31</v>
      </c>
      <c r="F7" s="35"/>
      <c r="G7" s="14">
        <f>C7*150</f>
        <v>150</v>
      </c>
      <c r="H7" s="13"/>
    </row>
    <row r="8" spans="1:9" ht="25.5">
      <c r="A8" s="9">
        <v>7</v>
      </c>
      <c r="B8" s="10" t="s">
        <v>11</v>
      </c>
      <c r="C8" s="5">
        <v>1</v>
      </c>
      <c r="D8" s="11" t="s">
        <v>21</v>
      </c>
      <c r="E8" s="11" t="s">
        <v>32</v>
      </c>
      <c r="F8" s="35"/>
      <c r="G8" s="12">
        <f>C8*100</f>
        <v>100</v>
      </c>
      <c r="H8" s="13"/>
    </row>
    <row r="9" spans="1:9">
      <c r="A9" s="9">
        <v>8</v>
      </c>
      <c r="B9" s="10" t="s">
        <v>24</v>
      </c>
      <c r="C9" s="6">
        <v>4</v>
      </c>
      <c r="D9" s="11" t="s">
        <v>28</v>
      </c>
      <c r="E9" s="11" t="s">
        <v>33</v>
      </c>
      <c r="F9" s="35"/>
      <c r="G9" s="14">
        <f>IF(Πίνακας1[[#This Row],[Συμπληρώστε]]=1,30,IF(Πίνακας1[[#This Row],[Συμπληρώστε]]=2,50,IF(Πίνακας1[[#This Row],[Συμπληρώστε]]=3,70,0)))</f>
        <v>0</v>
      </c>
      <c r="H9" s="13"/>
    </row>
    <row r="10" spans="1:9">
      <c r="A10" s="9">
        <v>9</v>
      </c>
      <c r="B10" s="10" t="s">
        <v>25</v>
      </c>
      <c r="C10" s="5">
        <v>4</v>
      </c>
      <c r="D10" s="11" t="s">
        <v>28</v>
      </c>
      <c r="E10" s="11" t="s">
        <v>33</v>
      </c>
      <c r="F10" s="35"/>
      <c r="G10" s="14">
        <f>IF(Πίνακας1[[#This Row],[Συμπληρώστε]]=1,30,IF(Πίνακας1[[#This Row],[Συμπληρώστε]]=2,50,IF(Πίνακας1[[#This Row],[Συμπληρώστε]]=3,70,0)))</f>
        <v>0</v>
      </c>
      <c r="H10" s="13"/>
    </row>
    <row r="11" spans="1:9">
      <c r="A11" s="9">
        <v>10</v>
      </c>
      <c r="B11" s="10" t="s">
        <v>26</v>
      </c>
      <c r="C11" s="6">
        <v>4</v>
      </c>
      <c r="D11" s="11" t="s">
        <v>28</v>
      </c>
      <c r="E11" s="11" t="s">
        <v>33</v>
      </c>
      <c r="F11" s="35"/>
      <c r="G11" s="14">
        <f>IF(Πίνακας1[[#This Row],[Συμπληρώστε]]=1,30,IF(Πίνακας1[[#This Row],[Συμπληρώστε]]=2,50,IF(Πίνακας1[[#This Row],[Συμπληρώστε]]=3,70,0)))</f>
        <v>0</v>
      </c>
      <c r="H11" s="13"/>
    </row>
    <row r="12" spans="1:9">
      <c r="A12" s="9">
        <v>11</v>
      </c>
      <c r="B12" s="10" t="s">
        <v>12</v>
      </c>
      <c r="C12" s="5">
        <v>1</v>
      </c>
      <c r="D12" s="11" t="s">
        <v>21</v>
      </c>
      <c r="E12" s="11" t="s">
        <v>34</v>
      </c>
      <c r="F12" s="35"/>
      <c r="G12" s="12">
        <f>C12*80</f>
        <v>80</v>
      </c>
      <c r="H12" s="13"/>
    </row>
    <row r="13" spans="1:9" ht="63.75">
      <c r="A13" s="9">
        <v>12</v>
      </c>
      <c r="B13" s="10" t="s">
        <v>13</v>
      </c>
      <c r="C13" s="7">
        <v>43101</v>
      </c>
      <c r="D13" s="11" t="s">
        <v>23</v>
      </c>
      <c r="E13" s="10" t="s">
        <v>39</v>
      </c>
      <c r="F13" s="36"/>
      <c r="G13" s="14">
        <f>IF(C13&lt;(DATE(2017,6,13)),IF(C13&lt;(DATE(2016,12,13)),IF(C13&lt;(DATE(2016,6,13)),0,100),200),300)</f>
        <v>300</v>
      </c>
      <c r="H13" s="13"/>
    </row>
    <row r="14" spans="1:9" ht="25.5">
      <c r="A14" s="9">
        <v>13</v>
      </c>
      <c r="B14" s="10" t="s">
        <v>14</v>
      </c>
      <c r="C14" s="5">
        <v>60</v>
      </c>
      <c r="D14" s="11" t="s">
        <v>22</v>
      </c>
      <c r="E14" s="11" t="s">
        <v>35</v>
      </c>
      <c r="F14" s="35"/>
      <c r="G14" s="12">
        <f>IF(C14&lt;61,C14*7,420)</f>
        <v>420</v>
      </c>
      <c r="H14" s="13"/>
      <c r="I14" s="3"/>
    </row>
    <row r="15" spans="1:9">
      <c r="A15" s="9">
        <v>14</v>
      </c>
      <c r="B15" s="10" t="s">
        <v>15</v>
      </c>
      <c r="C15" s="6">
        <v>6</v>
      </c>
      <c r="D15" s="11" t="s">
        <v>22</v>
      </c>
      <c r="E15" s="11" t="s">
        <v>36</v>
      </c>
      <c r="F15" s="35"/>
      <c r="G15" s="14">
        <f>IF(C15&lt;7,C15*50,300)</f>
        <v>300</v>
      </c>
      <c r="H15" s="13"/>
    </row>
    <row r="16" spans="1:9">
      <c r="A16" s="9">
        <v>15</v>
      </c>
      <c r="B16" s="10" t="s">
        <v>16</v>
      </c>
      <c r="C16" s="5">
        <v>1</v>
      </c>
      <c r="D16" s="11" t="s">
        <v>21</v>
      </c>
      <c r="E16" s="11" t="s">
        <v>37</v>
      </c>
      <c r="F16" s="35"/>
      <c r="G16" s="12">
        <f>C16*70</f>
        <v>70</v>
      </c>
      <c r="H16" s="13"/>
    </row>
    <row r="17" spans="1:11">
      <c r="A17" s="9">
        <v>16</v>
      </c>
      <c r="B17" s="10" t="s">
        <v>17</v>
      </c>
      <c r="C17" s="6">
        <v>1</v>
      </c>
      <c r="D17" s="11" t="s">
        <v>21</v>
      </c>
      <c r="E17" s="11" t="s">
        <v>38</v>
      </c>
      <c r="F17" s="35"/>
      <c r="G17" s="14">
        <f>C17*50</f>
        <v>50</v>
      </c>
      <c r="H17" s="13"/>
      <c r="J17" s="3"/>
      <c r="K17" s="3"/>
    </row>
    <row r="18" spans="1:11">
      <c r="A18" s="9">
        <v>17</v>
      </c>
      <c r="B18" s="10" t="s">
        <v>18</v>
      </c>
      <c r="C18" s="5">
        <v>1</v>
      </c>
      <c r="D18" s="11" t="s">
        <v>21</v>
      </c>
      <c r="E18" s="11" t="s">
        <v>32</v>
      </c>
      <c r="F18" s="35"/>
      <c r="G18" s="12">
        <f>C18*100</f>
        <v>100</v>
      </c>
      <c r="H18" s="13"/>
      <c r="J18" s="3"/>
      <c r="K18" s="3"/>
    </row>
    <row r="19" spans="1:11">
      <c r="A19" s="9">
        <v>18</v>
      </c>
      <c r="B19" s="10" t="s">
        <v>19</v>
      </c>
      <c r="C19" s="6">
        <v>1</v>
      </c>
      <c r="D19" s="11" t="s">
        <v>21</v>
      </c>
      <c r="E19" s="11" t="s">
        <v>32</v>
      </c>
      <c r="F19" s="35"/>
      <c r="G19" s="14">
        <f>C19*100</f>
        <v>100</v>
      </c>
      <c r="H19" s="13"/>
      <c r="J19" s="3"/>
      <c r="K19" s="3"/>
    </row>
    <row r="20" spans="1:11" ht="38.25">
      <c r="A20" s="15">
        <v>19</v>
      </c>
      <c r="B20" s="16" t="s">
        <v>20</v>
      </c>
      <c r="C20" s="8">
        <v>1</v>
      </c>
      <c r="D20" s="17" t="s">
        <v>21</v>
      </c>
      <c r="E20" s="17" t="s">
        <v>32</v>
      </c>
      <c r="F20" s="37"/>
      <c r="G20" s="18">
        <f>C20*100</f>
        <v>100</v>
      </c>
      <c r="H20" s="13"/>
    </row>
    <row r="21" spans="1:11">
      <c r="A21" s="19"/>
      <c r="B21" s="20"/>
      <c r="C21" s="21"/>
      <c r="D21" s="21"/>
      <c r="E21" s="21"/>
      <c r="F21" s="21"/>
      <c r="G21" s="22">
        <f>SUM(G2:G20)</f>
        <v>3560</v>
      </c>
      <c r="H21" s="13"/>
    </row>
    <row r="22" spans="1:11" ht="13.5" thickBot="1">
      <c r="A22" s="23"/>
      <c r="B22" s="24"/>
      <c r="C22" s="25"/>
      <c r="D22" s="25"/>
      <c r="E22" s="25"/>
      <c r="F22" s="25"/>
      <c r="G22" s="25"/>
      <c r="H22" s="26"/>
    </row>
  </sheetData>
  <pageMargins left="0.7" right="0.7" top="0.75" bottom="0.75" header="0.3" footer="0.3"/>
  <pageSetup paperSize="9" orientation="portrait" r:id="rId1"/>
  <ignoredErrors>
    <ignoredError sqref="G7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9"/>
  <sheetViews>
    <sheetView tabSelected="1" workbookViewId="0">
      <pane ySplit="1" topLeftCell="A2" activePane="bottomLeft" state="frozen"/>
      <selection pane="bottomLeft" activeCell="H11" sqref="H11"/>
    </sheetView>
  </sheetViews>
  <sheetFormatPr defaultRowHeight="15"/>
  <cols>
    <col min="1" max="1" width="17.7109375" customWidth="1"/>
    <col min="2" max="2" width="17.7109375" style="54" customWidth="1"/>
    <col min="3" max="12" width="5.42578125" customWidth="1"/>
    <col min="13" max="13" width="9.140625" style="54"/>
    <col min="14" max="14" width="9.140625" style="54" customWidth="1"/>
    <col min="15" max="15" width="9.42578125" customWidth="1"/>
    <col min="19" max="19" width="14.140625" customWidth="1"/>
    <col min="20" max="20" width="9" customWidth="1"/>
    <col min="24" max="24" width="14.85546875" customWidth="1"/>
    <col min="37" max="37" width="10.7109375" bestFit="1" customWidth="1"/>
  </cols>
  <sheetData>
    <row r="1" spans="1:52" ht="85.5" customHeight="1">
      <c r="A1" s="34" t="s">
        <v>41</v>
      </c>
      <c r="B1" s="50" t="s">
        <v>2</v>
      </c>
      <c r="C1" s="71" t="s">
        <v>50</v>
      </c>
      <c r="D1" s="72"/>
      <c r="E1" s="72"/>
      <c r="F1" s="72"/>
      <c r="G1" s="72"/>
      <c r="H1" s="72"/>
      <c r="I1" s="72"/>
      <c r="J1" s="72"/>
      <c r="K1" s="72"/>
      <c r="L1" s="73"/>
      <c r="M1" s="69" t="s">
        <v>5</v>
      </c>
      <c r="N1" s="70"/>
      <c r="O1" s="65" t="s">
        <v>46</v>
      </c>
      <c r="P1" s="66"/>
      <c r="Q1" s="69" t="s">
        <v>47</v>
      </c>
      <c r="R1" s="70"/>
      <c r="S1" s="39" t="s">
        <v>125</v>
      </c>
      <c r="T1" s="65" t="s">
        <v>48</v>
      </c>
      <c r="U1" s="66"/>
      <c r="V1" s="69" t="s">
        <v>49</v>
      </c>
      <c r="W1" s="70"/>
      <c r="X1" s="39" t="s">
        <v>126</v>
      </c>
      <c r="Y1" s="65" t="s">
        <v>10</v>
      </c>
      <c r="Z1" s="66"/>
      <c r="AA1" s="69" t="s">
        <v>11</v>
      </c>
      <c r="AB1" s="70"/>
      <c r="AC1" s="65" t="s">
        <v>24</v>
      </c>
      <c r="AD1" s="66"/>
      <c r="AE1" s="69" t="s">
        <v>25</v>
      </c>
      <c r="AF1" s="70"/>
      <c r="AG1" s="65" t="s">
        <v>26</v>
      </c>
      <c r="AH1" s="66"/>
      <c r="AI1" s="69" t="s">
        <v>12</v>
      </c>
      <c r="AJ1" s="70"/>
      <c r="AK1" s="65" t="s">
        <v>13</v>
      </c>
      <c r="AL1" s="66"/>
      <c r="AM1" s="69" t="s">
        <v>14</v>
      </c>
      <c r="AN1" s="70"/>
      <c r="AO1" s="65" t="s">
        <v>15</v>
      </c>
      <c r="AP1" s="66"/>
      <c r="AQ1" s="69" t="s">
        <v>16</v>
      </c>
      <c r="AR1" s="70"/>
      <c r="AS1" s="65" t="s">
        <v>17</v>
      </c>
      <c r="AT1" s="66"/>
      <c r="AU1" s="69" t="s">
        <v>18</v>
      </c>
      <c r="AV1" s="70"/>
      <c r="AW1" s="65" t="s">
        <v>19</v>
      </c>
      <c r="AX1" s="66"/>
      <c r="AY1" s="67" t="s">
        <v>20</v>
      </c>
      <c r="AZ1" s="68"/>
    </row>
    <row r="2" spans="1:52" s="33" customFormat="1" ht="71.25" customHeight="1">
      <c r="A2" s="40"/>
      <c r="B2" s="51"/>
      <c r="C2" s="40">
        <v>1</v>
      </c>
      <c r="D2" s="41" t="s">
        <v>51</v>
      </c>
      <c r="E2" s="40">
        <v>2</v>
      </c>
      <c r="F2" s="41" t="s">
        <v>51</v>
      </c>
      <c r="G2" s="40">
        <v>3</v>
      </c>
      <c r="H2" s="41" t="s">
        <v>51</v>
      </c>
      <c r="I2" s="40">
        <v>4</v>
      </c>
      <c r="J2" s="41" t="s">
        <v>51</v>
      </c>
      <c r="K2" s="40">
        <v>5</v>
      </c>
      <c r="L2" s="41" t="s">
        <v>51</v>
      </c>
      <c r="M2" s="64" t="s">
        <v>6</v>
      </c>
      <c r="N2" s="64"/>
      <c r="O2" s="64" t="s">
        <v>27</v>
      </c>
      <c r="P2" s="64"/>
      <c r="Q2" s="64" t="s">
        <v>27</v>
      </c>
      <c r="R2" s="64"/>
      <c r="S2" s="42"/>
      <c r="T2" s="64" t="s">
        <v>27</v>
      </c>
      <c r="U2" s="64"/>
      <c r="V2" s="64" t="s">
        <v>27</v>
      </c>
      <c r="W2" s="64"/>
      <c r="X2" s="42"/>
      <c r="Y2" s="64" t="s">
        <v>21</v>
      </c>
      <c r="Z2" s="64"/>
      <c r="AA2" s="64" t="s">
        <v>21</v>
      </c>
      <c r="AB2" s="64"/>
      <c r="AC2" s="64" t="s">
        <v>28</v>
      </c>
      <c r="AD2" s="64"/>
      <c r="AE2" s="64" t="s">
        <v>28</v>
      </c>
      <c r="AF2" s="64"/>
      <c r="AG2" s="64" t="s">
        <v>28</v>
      </c>
      <c r="AH2" s="64"/>
      <c r="AI2" s="64" t="s">
        <v>21</v>
      </c>
      <c r="AJ2" s="64"/>
      <c r="AK2" s="64" t="s">
        <v>23</v>
      </c>
      <c r="AL2" s="64"/>
      <c r="AM2" s="64" t="s">
        <v>22</v>
      </c>
      <c r="AN2" s="64"/>
      <c r="AO2" s="64" t="s">
        <v>22</v>
      </c>
      <c r="AP2" s="64"/>
      <c r="AQ2" s="64" t="s">
        <v>21</v>
      </c>
      <c r="AR2" s="64"/>
      <c r="AS2" s="64" t="s">
        <v>21</v>
      </c>
      <c r="AT2" s="64"/>
      <c r="AU2" s="64" t="s">
        <v>21</v>
      </c>
      <c r="AV2" s="64"/>
      <c r="AW2" s="64" t="s">
        <v>21</v>
      </c>
      <c r="AX2" s="64"/>
      <c r="AY2" s="64" t="s">
        <v>21</v>
      </c>
      <c r="AZ2" s="64"/>
    </row>
    <row r="3" spans="1:52">
      <c r="A3" s="43" t="s">
        <v>53</v>
      </c>
      <c r="B3" s="52" t="s">
        <v>43</v>
      </c>
      <c r="C3" s="43" t="s">
        <v>52</v>
      </c>
      <c r="D3" s="43"/>
      <c r="E3" s="43" t="s">
        <v>52</v>
      </c>
      <c r="F3" s="43"/>
      <c r="G3" s="43" t="s">
        <v>52</v>
      </c>
      <c r="H3" s="43"/>
      <c r="I3" s="43" t="s">
        <v>52</v>
      </c>
      <c r="J3" s="43"/>
      <c r="K3" s="43" t="s">
        <v>52</v>
      </c>
      <c r="L3" s="43"/>
      <c r="M3" s="55" t="s">
        <v>42</v>
      </c>
      <c r="N3" s="55" t="s">
        <v>2</v>
      </c>
      <c r="O3" s="43" t="s">
        <v>42</v>
      </c>
      <c r="P3" s="43"/>
      <c r="Q3" s="43" t="s">
        <v>42</v>
      </c>
      <c r="R3" s="43" t="s">
        <v>2</v>
      </c>
      <c r="S3" s="43"/>
      <c r="T3" s="43" t="s">
        <v>42</v>
      </c>
      <c r="U3" s="43" t="s">
        <v>2</v>
      </c>
      <c r="V3" s="43" t="s">
        <v>42</v>
      </c>
      <c r="W3" s="43" t="s">
        <v>2</v>
      </c>
      <c r="X3" s="43"/>
      <c r="Y3" s="43" t="s">
        <v>42</v>
      </c>
      <c r="Z3" s="43" t="s">
        <v>2</v>
      </c>
      <c r="AA3" s="43" t="s">
        <v>42</v>
      </c>
      <c r="AB3" s="43" t="s">
        <v>2</v>
      </c>
      <c r="AC3" s="43" t="s">
        <v>42</v>
      </c>
      <c r="AD3" s="43" t="s">
        <v>2</v>
      </c>
      <c r="AE3" s="43" t="s">
        <v>42</v>
      </c>
      <c r="AF3" s="43" t="s">
        <v>2</v>
      </c>
      <c r="AG3" s="43" t="s">
        <v>42</v>
      </c>
      <c r="AH3" s="43" t="s">
        <v>2</v>
      </c>
      <c r="AI3" s="43" t="s">
        <v>42</v>
      </c>
      <c r="AJ3" s="43" t="s">
        <v>2</v>
      </c>
      <c r="AK3" s="43" t="s">
        <v>42</v>
      </c>
      <c r="AL3" s="43" t="s">
        <v>2</v>
      </c>
      <c r="AM3" s="43" t="s">
        <v>42</v>
      </c>
      <c r="AN3" s="43" t="s">
        <v>2</v>
      </c>
      <c r="AO3" s="43" t="s">
        <v>42</v>
      </c>
      <c r="AP3" s="43" t="s">
        <v>2</v>
      </c>
      <c r="AQ3" s="43" t="s">
        <v>42</v>
      </c>
      <c r="AR3" s="43" t="s">
        <v>2</v>
      </c>
      <c r="AS3" s="43" t="s">
        <v>42</v>
      </c>
      <c r="AT3" s="43" t="s">
        <v>2</v>
      </c>
      <c r="AU3" s="43" t="s">
        <v>42</v>
      </c>
      <c r="AV3" s="43" t="s">
        <v>2</v>
      </c>
      <c r="AW3" s="43" t="s">
        <v>42</v>
      </c>
      <c r="AX3" s="43" t="s">
        <v>2</v>
      </c>
      <c r="AY3" s="43" t="s">
        <v>42</v>
      </c>
      <c r="AZ3" s="43" t="s">
        <v>2</v>
      </c>
    </row>
    <row r="4" spans="1:52">
      <c r="A4" s="44" t="s">
        <v>66</v>
      </c>
      <c r="B4" s="53">
        <f t="shared" ref="B4:B35" si="0">N4+S4+X4+Z4+AB4+AD4+AF4+AH4+AJ4+AL4+AN4+AP4+AR4+AT4+AV4+AX4+AZ4</f>
        <v>1797</v>
      </c>
      <c r="C4" s="45">
        <v>309</v>
      </c>
      <c r="D4" s="44" t="s">
        <v>55</v>
      </c>
      <c r="E4" s="45"/>
      <c r="F4" s="45"/>
      <c r="G4" s="45"/>
      <c r="H4" s="45"/>
      <c r="I4" s="45"/>
      <c r="J4" s="45"/>
      <c r="K4" s="45"/>
      <c r="L4" s="45"/>
      <c r="M4" s="57">
        <v>7.3</v>
      </c>
      <c r="N4" s="56">
        <f t="shared" ref="N4:N35" si="1">110*M4</f>
        <v>803</v>
      </c>
      <c r="O4" s="45">
        <v>2</v>
      </c>
      <c r="P4" s="47">
        <f t="shared" ref="P4:P35" si="2">O4*200</f>
        <v>400</v>
      </c>
      <c r="Q4" s="45"/>
      <c r="R4" s="47">
        <f t="shared" ref="R4:R35" si="3">Q4*0.3*200</f>
        <v>0</v>
      </c>
      <c r="S4" s="46">
        <f t="shared" ref="S4:S35" si="4">P4+R4</f>
        <v>400</v>
      </c>
      <c r="T4" s="45">
        <v>2</v>
      </c>
      <c r="U4" s="47">
        <f t="shared" ref="U4:U35" si="5">T4*100</f>
        <v>200</v>
      </c>
      <c r="V4" s="45"/>
      <c r="W4" s="47">
        <f t="shared" ref="W4:W35" si="6">V4*0.3*100</f>
        <v>0</v>
      </c>
      <c r="X4" s="46">
        <f t="shared" ref="X4:X35" si="7">U4+W4</f>
        <v>200</v>
      </c>
      <c r="Y4" s="45"/>
      <c r="Z4" s="46">
        <f t="shared" ref="Z4:Z35" si="8">150*Y4</f>
        <v>0</v>
      </c>
      <c r="AA4" s="45"/>
      <c r="AB4" s="46">
        <f t="shared" ref="AB4:AB35" si="9">100*AA4</f>
        <v>0</v>
      </c>
      <c r="AC4" s="45">
        <v>3</v>
      </c>
      <c r="AD4" s="46">
        <f t="shared" ref="AD4:AD35" si="10">IF(AC4=1,30,IF(AC4=2,50,IF(AC4=3,70,0)))</f>
        <v>70</v>
      </c>
      <c r="AE4" s="45">
        <v>3</v>
      </c>
      <c r="AF4" s="46">
        <f t="shared" ref="AF4:AF35" si="11">IF(AE4=1,30,IF(AE4=2,50,IF(AE4=3,70,0)))</f>
        <v>70</v>
      </c>
      <c r="AG4" s="45">
        <v>1</v>
      </c>
      <c r="AH4" s="46">
        <f t="shared" ref="AH4:AH35" si="12">IF(AG4=1,30,IF(AG4=2,50,IF(AG4=3,70,0)))</f>
        <v>30</v>
      </c>
      <c r="AI4" s="45"/>
      <c r="AJ4" s="46">
        <f t="shared" ref="AJ4:AJ35" si="13">AI4*80</f>
        <v>0</v>
      </c>
      <c r="AK4" s="48">
        <v>42019</v>
      </c>
      <c r="AL4" s="46">
        <f t="shared" ref="AL4:AL35" si="14">IF(AK4&lt;(DATE(2017,6,13)),IF(AK4&lt;(DATE(2016,12,13)),IF(AK4&lt;(DATE(2016,6,13)),0,100),200),300)</f>
        <v>0</v>
      </c>
      <c r="AM4" s="45">
        <v>32</v>
      </c>
      <c r="AN4" s="46">
        <f t="shared" ref="AN4:AN35" si="15">IF(AM4&lt;61,AM4*7,420)</f>
        <v>224</v>
      </c>
      <c r="AO4" s="45"/>
      <c r="AP4" s="46">
        <f t="shared" ref="AP4:AP35" si="16">IF(AO4&lt;7,AO4*50,300)</f>
        <v>0</v>
      </c>
      <c r="AQ4" s="45"/>
      <c r="AR4" s="46">
        <f t="shared" ref="AR4:AR35" si="17">AQ4*70</f>
        <v>0</v>
      </c>
      <c r="AS4" s="45"/>
      <c r="AT4" s="46">
        <f t="shared" ref="AT4:AT35" si="18">50*AS4</f>
        <v>0</v>
      </c>
      <c r="AU4" s="45"/>
      <c r="AV4" s="46">
        <f t="shared" ref="AV4:AV35" si="19">100*AU4</f>
        <v>0</v>
      </c>
      <c r="AW4" s="45"/>
      <c r="AX4" s="46">
        <f t="shared" ref="AX4:AX35" si="20">100*AW4</f>
        <v>0</v>
      </c>
      <c r="AY4" s="45"/>
      <c r="AZ4" s="46"/>
    </row>
    <row r="5" spans="1:52">
      <c r="A5" s="44" t="s">
        <v>103</v>
      </c>
      <c r="B5" s="53">
        <f t="shared" si="0"/>
        <v>1794.8000000000002</v>
      </c>
      <c r="C5" s="45">
        <v>311</v>
      </c>
      <c r="D5" s="44" t="s">
        <v>55</v>
      </c>
      <c r="E5" s="45">
        <v>320</v>
      </c>
      <c r="F5" s="44" t="s">
        <v>55</v>
      </c>
      <c r="G5" s="45">
        <v>314</v>
      </c>
      <c r="H5" s="44" t="s">
        <v>55</v>
      </c>
      <c r="I5" s="45">
        <v>316</v>
      </c>
      <c r="J5" s="44" t="s">
        <v>55</v>
      </c>
      <c r="K5" s="45">
        <v>309</v>
      </c>
      <c r="L5" s="44" t="s">
        <v>55</v>
      </c>
      <c r="M5" s="57">
        <v>7.48</v>
      </c>
      <c r="N5" s="56">
        <f t="shared" si="1"/>
        <v>822.80000000000007</v>
      </c>
      <c r="O5" s="45">
        <v>2</v>
      </c>
      <c r="P5" s="47">
        <f t="shared" si="2"/>
        <v>400</v>
      </c>
      <c r="Q5" s="45"/>
      <c r="R5" s="47">
        <f t="shared" si="3"/>
        <v>0</v>
      </c>
      <c r="S5" s="46">
        <f t="shared" si="4"/>
        <v>400</v>
      </c>
      <c r="T5" s="45">
        <v>2</v>
      </c>
      <c r="U5" s="47">
        <f t="shared" si="5"/>
        <v>200</v>
      </c>
      <c r="V5" s="45"/>
      <c r="W5" s="47">
        <f t="shared" si="6"/>
        <v>0</v>
      </c>
      <c r="X5" s="46">
        <f t="shared" si="7"/>
        <v>200</v>
      </c>
      <c r="Y5" s="45"/>
      <c r="Z5" s="46">
        <f t="shared" si="8"/>
        <v>0</v>
      </c>
      <c r="AA5" s="45"/>
      <c r="AB5" s="46">
        <f t="shared" si="9"/>
        <v>0</v>
      </c>
      <c r="AC5" s="45">
        <v>3</v>
      </c>
      <c r="AD5" s="46">
        <f t="shared" si="10"/>
        <v>70</v>
      </c>
      <c r="AE5" s="45">
        <v>3</v>
      </c>
      <c r="AF5" s="46">
        <f t="shared" si="11"/>
        <v>70</v>
      </c>
      <c r="AG5" s="45"/>
      <c r="AH5" s="46">
        <f t="shared" si="12"/>
        <v>0</v>
      </c>
      <c r="AI5" s="45"/>
      <c r="AJ5" s="46">
        <f t="shared" si="13"/>
        <v>0</v>
      </c>
      <c r="AK5" s="48">
        <v>42083</v>
      </c>
      <c r="AL5" s="46">
        <f t="shared" si="14"/>
        <v>0</v>
      </c>
      <c r="AM5" s="45">
        <v>26</v>
      </c>
      <c r="AN5" s="46">
        <f t="shared" si="15"/>
        <v>182</v>
      </c>
      <c r="AO5" s="45">
        <v>1</v>
      </c>
      <c r="AP5" s="46">
        <f t="shared" si="16"/>
        <v>50</v>
      </c>
      <c r="AQ5" s="45"/>
      <c r="AR5" s="46">
        <f t="shared" si="17"/>
        <v>0</v>
      </c>
      <c r="AS5" s="45"/>
      <c r="AT5" s="46">
        <f t="shared" si="18"/>
        <v>0</v>
      </c>
      <c r="AU5" s="45"/>
      <c r="AV5" s="46">
        <f t="shared" si="19"/>
        <v>0</v>
      </c>
      <c r="AW5" s="45"/>
      <c r="AX5" s="46">
        <f t="shared" si="20"/>
        <v>0</v>
      </c>
      <c r="AY5" s="45"/>
      <c r="AZ5" s="46"/>
    </row>
    <row r="6" spans="1:52">
      <c r="A6" s="44" t="s">
        <v>84</v>
      </c>
      <c r="B6" s="53">
        <f t="shared" si="0"/>
        <v>1614.1999999999998</v>
      </c>
      <c r="C6" s="45">
        <v>309</v>
      </c>
      <c r="D6" s="44" t="s">
        <v>54</v>
      </c>
      <c r="E6" s="45">
        <v>320</v>
      </c>
      <c r="F6" s="44" t="s">
        <v>54</v>
      </c>
      <c r="G6" s="45">
        <v>314</v>
      </c>
      <c r="H6" s="44" t="s">
        <v>55</v>
      </c>
      <c r="I6" s="44">
        <v>311</v>
      </c>
      <c r="J6" s="44" t="s">
        <v>55</v>
      </c>
      <c r="K6" s="45">
        <v>313</v>
      </c>
      <c r="L6" s="44" t="s">
        <v>55</v>
      </c>
      <c r="M6" s="57">
        <v>6.72</v>
      </c>
      <c r="N6" s="56">
        <f t="shared" si="1"/>
        <v>739.19999999999993</v>
      </c>
      <c r="O6" s="45">
        <v>2</v>
      </c>
      <c r="P6" s="47">
        <f t="shared" si="2"/>
        <v>400</v>
      </c>
      <c r="Q6" s="45"/>
      <c r="R6" s="47">
        <f t="shared" si="3"/>
        <v>0</v>
      </c>
      <c r="S6" s="46">
        <f t="shared" si="4"/>
        <v>400</v>
      </c>
      <c r="T6" s="45">
        <v>2</v>
      </c>
      <c r="U6" s="47">
        <f t="shared" si="5"/>
        <v>200</v>
      </c>
      <c r="V6" s="45"/>
      <c r="W6" s="47">
        <f t="shared" si="6"/>
        <v>0</v>
      </c>
      <c r="X6" s="46">
        <f t="shared" si="7"/>
        <v>200</v>
      </c>
      <c r="Y6" s="45"/>
      <c r="Z6" s="46">
        <f t="shared" si="8"/>
        <v>0</v>
      </c>
      <c r="AA6" s="45"/>
      <c r="AB6" s="46">
        <f t="shared" si="9"/>
        <v>0</v>
      </c>
      <c r="AC6" s="45"/>
      <c r="AD6" s="46">
        <f t="shared" si="10"/>
        <v>0</v>
      </c>
      <c r="AE6" s="45"/>
      <c r="AF6" s="46">
        <f t="shared" si="11"/>
        <v>0</v>
      </c>
      <c r="AG6" s="45"/>
      <c r="AH6" s="46">
        <f t="shared" si="12"/>
        <v>0</v>
      </c>
      <c r="AI6" s="45"/>
      <c r="AJ6" s="46">
        <f t="shared" si="13"/>
        <v>0</v>
      </c>
      <c r="AK6" s="48">
        <v>42333</v>
      </c>
      <c r="AL6" s="46">
        <f t="shared" si="14"/>
        <v>0</v>
      </c>
      <c r="AM6" s="45">
        <v>25</v>
      </c>
      <c r="AN6" s="46">
        <f t="shared" si="15"/>
        <v>175</v>
      </c>
      <c r="AO6" s="45">
        <v>2</v>
      </c>
      <c r="AP6" s="46">
        <f t="shared" si="16"/>
        <v>100</v>
      </c>
      <c r="AQ6" s="45"/>
      <c r="AR6" s="46">
        <f t="shared" si="17"/>
        <v>0</v>
      </c>
      <c r="AS6" s="45"/>
      <c r="AT6" s="46">
        <f t="shared" si="18"/>
        <v>0</v>
      </c>
      <c r="AU6" s="45"/>
      <c r="AV6" s="46">
        <f t="shared" si="19"/>
        <v>0</v>
      </c>
      <c r="AW6" s="45"/>
      <c r="AX6" s="46">
        <f t="shared" si="20"/>
        <v>0</v>
      </c>
      <c r="AY6" s="45"/>
      <c r="AZ6" s="46"/>
    </row>
    <row r="7" spans="1:52">
      <c r="A7" s="44" t="s">
        <v>63</v>
      </c>
      <c r="B7" s="53">
        <f t="shared" si="0"/>
        <v>1605.8</v>
      </c>
      <c r="C7" s="45">
        <v>343</v>
      </c>
      <c r="D7" s="44" t="s">
        <v>55</v>
      </c>
      <c r="E7" s="45">
        <v>342</v>
      </c>
      <c r="F7" s="44" t="s">
        <v>55</v>
      </c>
      <c r="G7" s="45">
        <v>336</v>
      </c>
      <c r="H7" s="44" t="s">
        <v>55</v>
      </c>
      <c r="I7" s="45">
        <v>346</v>
      </c>
      <c r="J7" s="44" t="s">
        <v>54</v>
      </c>
      <c r="K7" s="45">
        <v>335</v>
      </c>
      <c r="L7" s="44" t="s">
        <v>55</v>
      </c>
      <c r="M7" s="57">
        <v>8.08</v>
      </c>
      <c r="N7" s="56">
        <f t="shared" si="1"/>
        <v>888.8</v>
      </c>
      <c r="O7" s="45"/>
      <c r="P7" s="47">
        <f t="shared" si="2"/>
        <v>0</v>
      </c>
      <c r="Q7" s="45"/>
      <c r="R7" s="47">
        <f t="shared" si="3"/>
        <v>0</v>
      </c>
      <c r="S7" s="46">
        <f t="shared" si="4"/>
        <v>0</v>
      </c>
      <c r="T7" s="45">
        <v>2</v>
      </c>
      <c r="U7" s="47">
        <f t="shared" si="5"/>
        <v>200</v>
      </c>
      <c r="V7" s="45"/>
      <c r="W7" s="47">
        <f t="shared" si="6"/>
        <v>0</v>
      </c>
      <c r="X7" s="46">
        <f t="shared" si="7"/>
        <v>200</v>
      </c>
      <c r="Y7" s="45">
        <v>1</v>
      </c>
      <c r="Z7" s="46">
        <f t="shared" si="8"/>
        <v>150</v>
      </c>
      <c r="AA7" s="45"/>
      <c r="AB7" s="46">
        <f t="shared" si="9"/>
        <v>0</v>
      </c>
      <c r="AC7" s="45"/>
      <c r="AD7" s="46">
        <f t="shared" si="10"/>
        <v>0</v>
      </c>
      <c r="AE7" s="45"/>
      <c r="AF7" s="46">
        <f t="shared" si="11"/>
        <v>0</v>
      </c>
      <c r="AG7" s="45"/>
      <c r="AH7" s="46">
        <f t="shared" si="12"/>
        <v>0</v>
      </c>
      <c r="AI7" s="45">
        <v>1</v>
      </c>
      <c r="AJ7" s="46">
        <f t="shared" si="13"/>
        <v>80</v>
      </c>
      <c r="AK7" s="48">
        <v>40990</v>
      </c>
      <c r="AL7" s="46">
        <f t="shared" si="14"/>
        <v>0</v>
      </c>
      <c r="AM7" s="45">
        <v>41</v>
      </c>
      <c r="AN7" s="46">
        <f t="shared" si="15"/>
        <v>287</v>
      </c>
      <c r="AO7" s="45"/>
      <c r="AP7" s="46">
        <f t="shared" si="16"/>
        <v>0</v>
      </c>
      <c r="AQ7" s="45"/>
      <c r="AR7" s="46">
        <f t="shared" si="17"/>
        <v>0</v>
      </c>
      <c r="AS7" s="45"/>
      <c r="AT7" s="46">
        <f t="shared" si="18"/>
        <v>0</v>
      </c>
      <c r="AU7" s="45"/>
      <c r="AV7" s="46">
        <f t="shared" si="19"/>
        <v>0</v>
      </c>
      <c r="AW7" s="45"/>
      <c r="AX7" s="46">
        <f t="shared" si="20"/>
        <v>0</v>
      </c>
      <c r="AY7" s="45"/>
      <c r="AZ7" s="46"/>
    </row>
    <row r="8" spans="1:52">
      <c r="A8" s="44" t="s">
        <v>106</v>
      </c>
      <c r="B8" s="53">
        <f t="shared" si="0"/>
        <v>1561.6</v>
      </c>
      <c r="C8" s="45">
        <v>320</v>
      </c>
      <c r="D8" s="44" t="s">
        <v>54</v>
      </c>
      <c r="E8" s="45">
        <v>309</v>
      </c>
      <c r="F8" s="45" t="s">
        <v>54</v>
      </c>
      <c r="G8" s="45">
        <v>318</v>
      </c>
      <c r="H8" s="45" t="s">
        <v>54</v>
      </c>
      <c r="I8" s="45">
        <v>370</v>
      </c>
      <c r="J8" s="44" t="s">
        <v>55</v>
      </c>
      <c r="K8" s="45"/>
      <c r="L8" s="45"/>
      <c r="M8" s="57">
        <v>7.96</v>
      </c>
      <c r="N8" s="56">
        <f t="shared" si="1"/>
        <v>875.6</v>
      </c>
      <c r="O8" s="45"/>
      <c r="P8" s="47">
        <f t="shared" si="2"/>
        <v>0</v>
      </c>
      <c r="Q8" s="45"/>
      <c r="R8" s="47">
        <f t="shared" si="3"/>
        <v>0</v>
      </c>
      <c r="S8" s="46">
        <f t="shared" si="4"/>
        <v>0</v>
      </c>
      <c r="T8" s="45">
        <v>2</v>
      </c>
      <c r="U8" s="47">
        <f t="shared" si="5"/>
        <v>200</v>
      </c>
      <c r="V8" s="45">
        <v>1</v>
      </c>
      <c r="W8" s="47">
        <f t="shared" si="6"/>
        <v>30</v>
      </c>
      <c r="X8" s="46">
        <f t="shared" si="7"/>
        <v>230</v>
      </c>
      <c r="Y8" s="45">
        <v>1</v>
      </c>
      <c r="Z8" s="46">
        <f t="shared" si="8"/>
        <v>150</v>
      </c>
      <c r="AA8" s="45"/>
      <c r="AB8" s="46">
        <f t="shared" si="9"/>
        <v>0</v>
      </c>
      <c r="AC8" s="45">
        <v>1</v>
      </c>
      <c r="AD8" s="46">
        <f t="shared" si="10"/>
        <v>30</v>
      </c>
      <c r="AE8" s="45">
        <v>2</v>
      </c>
      <c r="AF8" s="46">
        <f t="shared" si="11"/>
        <v>50</v>
      </c>
      <c r="AG8" s="45"/>
      <c r="AH8" s="46">
        <f t="shared" si="12"/>
        <v>0</v>
      </c>
      <c r="AI8" s="45"/>
      <c r="AJ8" s="46">
        <f t="shared" si="13"/>
        <v>0</v>
      </c>
      <c r="AK8" s="48">
        <v>42564</v>
      </c>
      <c r="AL8" s="46">
        <f t="shared" si="14"/>
        <v>100</v>
      </c>
      <c r="AM8" s="45">
        <v>18</v>
      </c>
      <c r="AN8" s="46">
        <f t="shared" si="15"/>
        <v>126</v>
      </c>
      <c r="AO8" s="45"/>
      <c r="AP8" s="46">
        <f t="shared" si="16"/>
        <v>0</v>
      </c>
      <c r="AQ8" s="45"/>
      <c r="AR8" s="46">
        <f t="shared" si="17"/>
        <v>0</v>
      </c>
      <c r="AS8" s="45"/>
      <c r="AT8" s="46">
        <f t="shared" si="18"/>
        <v>0</v>
      </c>
      <c r="AU8" s="45"/>
      <c r="AV8" s="46">
        <f t="shared" si="19"/>
        <v>0</v>
      </c>
      <c r="AW8" s="45"/>
      <c r="AX8" s="46">
        <f t="shared" si="20"/>
        <v>0</v>
      </c>
      <c r="AY8" s="45"/>
      <c r="AZ8" s="46"/>
    </row>
    <row r="9" spans="1:52">
      <c r="A9" s="44" t="s">
        <v>57</v>
      </c>
      <c r="B9" s="53">
        <f t="shared" si="0"/>
        <v>1522.3</v>
      </c>
      <c r="C9" s="45">
        <v>318</v>
      </c>
      <c r="D9" s="44" t="s">
        <v>54</v>
      </c>
      <c r="E9" s="45">
        <v>314</v>
      </c>
      <c r="F9" s="44" t="s">
        <v>54</v>
      </c>
      <c r="G9" s="45">
        <v>316</v>
      </c>
      <c r="H9" s="44" t="s">
        <v>54</v>
      </c>
      <c r="I9" s="45">
        <v>311</v>
      </c>
      <c r="J9" s="44" t="s">
        <v>54</v>
      </c>
      <c r="K9" s="45">
        <v>317</v>
      </c>
      <c r="L9" s="44" t="s">
        <v>54</v>
      </c>
      <c r="M9" s="57">
        <v>7.93</v>
      </c>
      <c r="N9" s="56">
        <f t="shared" si="1"/>
        <v>872.3</v>
      </c>
      <c r="O9" s="45"/>
      <c r="P9" s="47">
        <f t="shared" si="2"/>
        <v>0</v>
      </c>
      <c r="Q9" s="45"/>
      <c r="R9" s="47">
        <f t="shared" si="3"/>
        <v>0</v>
      </c>
      <c r="S9" s="46">
        <f t="shared" si="4"/>
        <v>0</v>
      </c>
      <c r="T9" s="45">
        <v>2</v>
      </c>
      <c r="U9" s="47">
        <f t="shared" si="5"/>
        <v>200</v>
      </c>
      <c r="V9" s="45"/>
      <c r="W9" s="47">
        <f t="shared" si="6"/>
        <v>0</v>
      </c>
      <c r="X9" s="46">
        <f t="shared" si="7"/>
        <v>200</v>
      </c>
      <c r="Y9" s="45"/>
      <c r="Z9" s="46">
        <f t="shared" si="8"/>
        <v>0</v>
      </c>
      <c r="AA9" s="45"/>
      <c r="AB9" s="46">
        <f t="shared" si="9"/>
        <v>0</v>
      </c>
      <c r="AC9" s="45">
        <v>3</v>
      </c>
      <c r="AD9" s="46">
        <f t="shared" si="10"/>
        <v>70</v>
      </c>
      <c r="AE9" s="45"/>
      <c r="AF9" s="46">
        <f t="shared" si="11"/>
        <v>0</v>
      </c>
      <c r="AG9" s="45"/>
      <c r="AH9" s="46">
        <f t="shared" si="12"/>
        <v>0</v>
      </c>
      <c r="AI9" s="45">
        <v>1</v>
      </c>
      <c r="AJ9" s="46">
        <f t="shared" si="13"/>
        <v>80</v>
      </c>
      <c r="AK9" s="48">
        <v>43173</v>
      </c>
      <c r="AL9" s="46">
        <f t="shared" si="14"/>
        <v>300</v>
      </c>
      <c r="AM9" s="45"/>
      <c r="AN9" s="46">
        <f t="shared" si="15"/>
        <v>0</v>
      </c>
      <c r="AO9" s="45"/>
      <c r="AP9" s="46">
        <f t="shared" si="16"/>
        <v>0</v>
      </c>
      <c r="AQ9" s="45"/>
      <c r="AR9" s="46">
        <f t="shared" si="17"/>
        <v>0</v>
      </c>
      <c r="AS9" s="45"/>
      <c r="AT9" s="46">
        <f t="shared" si="18"/>
        <v>0</v>
      </c>
      <c r="AU9" s="45"/>
      <c r="AV9" s="46">
        <f t="shared" si="19"/>
        <v>0</v>
      </c>
      <c r="AW9" s="45"/>
      <c r="AX9" s="46">
        <f t="shared" si="20"/>
        <v>0</v>
      </c>
      <c r="AY9" s="45"/>
      <c r="AZ9" s="46"/>
    </row>
    <row r="10" spans="1:52">
      <c r="A10" s="44" t="s">
        <v>123</v>
      </c>
      <c r="B10" s="53">
        <f t="shared" si="0"/>
        <v>1499.2</v>
      </c>
      <c r="C10" s="45">
        <v>354</v>
      </c>
      <c r="D10" s="45" t="s">
        <v>54</v>
      </c>
      <c r="E10" s="45"/>
      <c r="F10" s="45"/>
      <c r="G10" s="45"/>
      <c r="H10" s="45"/>
      <c r="I10" s="45"/>
      <c r="J10" s="45"/>
      <c r="K10" s="45"/>
      <c r="L10" s="45"/>
      <c r="M10" s="57">
        <v>8.7200000000000006</v>
      </c>
      <c r="N10" s="56">
        <f t="shared" si="1"/>
        <v>959.2</v>
      </c>
      <c r="O10" s="45"/>
      <c r="P10" s="47">
        <f t="shared" si="2"/>
        <v>0</v>
      </c>
      <c r="Q10" s="45"/>
      <c r="R10" s="47">
        <f t="shared" si="3"/>
        <v>0</v>
      </c>
      <c r="S10" s="46">
        <f t="shared" si="4"/>
        <v>0</v>
      </c>
      <c r="T10" s="45"/>
      <c r="U10" s="47">
        <f t="shared" si="5"/>
        <v>0</v>
      </c>
      <c r="V10" s="45"/>
      <c r="W10" s="47">
        <f t="shared" si="6"/>
        <v>0</v>
      </c>
      <c r="X10" s="46">
        <f t="shared" si="7"/>
        <v>0</v>
      </c>
      <c r="Y10" s="45"/>
      <c r="Z10" s="46">
        <f t="shared" si="8"/>
        <v>0</v>
      </c>
      <c r="AA10" s="45"/>
      <c r="AB10" s="46">
        <f t="shared" si="9"/>
        <v>0</v>
      </c>
      <c r="AC10" s="45">
        <v>3</v>
      </c>
      <c r="AD10" s="46">
        <f t="shared" si="10"/>
        <v>70</v>
      </c>
      <c r="AE10" s="45">
        <v>3</v>
      </c>
      <c r="AF10" s="46">
        <f t="shared" si="11"/>
        <v>70</v>
      </c>
      <c r="AG10" s="45"/>
      <c r="AH10" s="46">
        <f t="shared" si="12"/>
        <v>0</v>
      </c>
      <c r="AI10" s="45"/>
      <c r="AJ10" s="46">
        <f t="shared" si="13"/>
        <v>0</v>
      </c>
      <c r="AK10" s="48">
        <v>43174</v>
      </c>
      <c r="AL10" s="46">
        <f t="shared" si="14"/>
        <v>300</v>
      </c>
      <c r="AM10" s="45">
        <v>0</v>
      </c>
      <c r="AN10" s="46">
        <f t="shared" si="15"/>
        <v>0</v>
      </c>
      <c r="AO10" s="45">
        <v>2</v>
      </c>
      <c r="AP10" s="46">
        <f t="shared" si="16"/>
        <v>100</v>
      </c>
      <c r="AQ10" s="45"/>
      <c r="AR10" s="46">
        <f t="shared" si="17"/>
        <v>0</v>
      </c>
      <c r="AS10" s="45">
        <v>0</v>
      </c>
      <c r="AT10" s="46">
        <f t="shared" si="18"/>
        <v>0</v>
      </c>
      <c r="AU10" s="45"/>
      <c r="AV10" s="46">
        <f t="shared" si="19"/>
        <v>0</v>
      </c>
      <c r="AW10" s="45"/>
      <c r="AX10" s="46">
        <f t="shared" si="20"/>
        <v>0</v>
      </c>
      <c r="AY10" s="45"/>
      <c r="AZ10" s="46">
        <f>100*AY10</f>
        <v>0</v>
      </c>
    </row>
    <row r="11" spans="1:52">
      <c r="A11" s="44" t="s">
        <v>82</v>
      </c>
      <c r="B11" s="53">
        <f t="shared" si="0"/>
        <v>1465.1</v>
      </c>
      <c r="C11" s="45">
        <v>319</v>
      </c>
      <c r="D11" s="44" t="s">
        <v>55</v>
      </c>
      <c r="E11" s="45">
        <v>312</v>
      </c>
      <c r="F11" s="44" t="s">
        <v>55</v>
      </c>
      <c r="G11" s="45">
        <v>308</v>
      </c>
      <c r="H11" s="44" t="s">
        <v>55</v>
      </c>
      <c r="I11" s="45"/>
      <c r="J11" s="45"/>
      <c r="K11" s="45"/>
      <c r="L11" s="45"/>
      <c r="M11" s="57">
        <v>8.41</v>
      </c>
      <c r="N11" s="56">
        <f t="shared" si="1"/>
        <v>925.1</v>
      </c>
      <c r="O11" s="45"/>
      <c r="P11" s="47">
        <f t="shared" si="2"/>
        <v>0</v>
      </c>
      <c r="Q11" s="45"/>
      <c r="R11" s="47">
        <f t="shared" si="3"/>
        <v>0</v>
      </c>
      <c r="S11" s="46">
        <f t="shared" si="4"/>
        <v>0</v>
      </c>
      <c r="T11" s="45"/>
      <c r="U11" s="47">
        <f t="shared" si="5"/>
        <v>0</v>
      </c>
      <c r="V11" s="45"/>
      <c r="W11" s="47">
        <f t="shared" si="6"/>
        <v>0</v>
      </c>
      <c r="X11" s="46">
        <f t="shared" si="7"/>
        <v>0</v>
      </c>
      <c r="Y11" s="45"/>
      <c r="Z11" s="46">
        <f t="shared" si="8"/>
        <v>0</v>
      </c>
      <c r="AA11" s="45"/>
      <c r="AB11" s="46">
        <f t="shared" si="9"/>
        <v>0</v>
      </c>
      <c r="AC11" s="45">
        <v>3</v>
      </c>
      <c r="AD11" s="46">
        <f t="shared" si="10"/>
        <v>70</v>
      </c>
      <c r="AE11" s="45">
        <v>3</v>
      </c>
      <c r="AF11" s="46">
        <f t="shared" si="11"/>
        <v>70</v>
      </c>
      <c r="AG11" s="45"/>
      <c r="AH11" s="46">
        <f t="shared" si="12"/>
        <v>0</v>
      </c>
      <c r="AI11" s="45"/>
      <c r="AJ11" s="46">
        <f t="shared" si="13"/>
        <v>0</v>
      </c>
      <c r="AK11" s="48">
        <v>43056</v>
      </c>
      <c r="AL11" s="46">
        <f t="shared" si="14"/>
        <v>300</v>
      </c>
      <c r="AM11" s="45"/>
      <c r="AN11" s="46">
        <f t="shared" si="15"/>
        <v>0</v>
      </c>
      <c r="AO11" s="45">
        <v>2</v>
      </c>
      <c r="AP11" s="46">
        <f t="shared" si="16"/>
        <v>100</v>
      </c>
      <c r="AQ11" s="45"/>
      <c r="AR11" s="46">
        <f t="shared" si="17"/>
        <v>0</v>
      </c>
      <c r="AS11" s="45"/>
      <c r="AT11" s="46">
        <f t="shared" si="18"/>
        <v>0</v>
      </c>
      <c r="AU11" s="45"/>
      <c r="AV11" s="46">
        <f t="shared" si="19"/>
        <v>0</v>
      </c>
      <c r="AW11" s="45"/>
      <c r="AX11" s="46">
        <f t="shared" si="20"/>
        <v>0</v>
      </c>
      <c r="AY11" s="45"/>
      <c r="AZ11" s="46"/>
    </row>
    <row r="12" spans="1:52">
      <c r="A12" s="44" t="s">
        <v>119</v>
      </c>
      <c r="B12" s="53">
        <f t="shared" si="0"/>
        <v>1430</v>
      </c>
      <c r="C12" s="45">
        <v>312</v>
      </c>
      <c r="D12" s="44" t="s">
        <v>54</v>
      </c>
      <c r="E12" s="45">
        <v>319</v>
      </c>
      <c r="F12" s="44" t="s">
        <v>54</v>
      </c>
      <c r="G12" s="45">
        <v>313</v>
      </c>
      <c r="H12" s="45" t="s">
        <v>54</v>
      </c>
      <c r="I12" s="45"/>
      <c r="J12" s="45"/>
      <c r="K12" s="45"/>
      <c r="L12" s="45"/>
      <c r="M12" s="57">
        <v>6.9</v>
      </c>
      <c r="N12" s="56">
        <f t="shared" si="1"/>
        <v>759</v>
      </c>
      <c r="O12" s="45"/>
      <c r="P12" s="47">
        <f t="shared" si="2"/>
        <v>0</v>
      </c>
      <c r="Q12" s="45"/>
      <c r="R12" s="47">
        <f t="shared" si="3"/>
        <v>0</v>
      </c>
      <c r="S12" s="46">
        <f t="shared" si="4"/>
        <v>0</v>
      </c>
      <c r="T12" s="45"/>
      <c r="U12" s="47">
        <f t="shared" si="5"/>
        <v>0</v>
      </c>
      <c r="V12" s="45"/>
      <c r="W12" s="47">
        <f t="shared" si="6"/>
        <v>0</v>
      </c>
      <c r="X12" s="46">
        <f t="shared" si="7"/>
        <v>0</v>
      </c>
      <c r="Y12" s="45">
        <v>1</v>
      </c>
      <c r="Z12" s="46">
        <f t="shared" si="8"/>
        <v>150</v>
      </c>
      <c r="AA12" s="45"/>
      <c r="AB12" s="46">
        <f t="shared" si="9"/>
        <v>0</v>
      </c>
      <c r="AC12" s="45">
        <v>3</v>
      </c>
      <c r="AD12" s="46">
        <f t="shared" si="10"/>
        <v>70</v>
      </c>
      <c r="AE12" s="45"/>
      <c r="AF12" s="46">
        <f t="shared" si="11"/>
        <v>0</v>
      </c>
      <c r="AG12" s="45"/>
      <c r="AH12" s="46">
        <f t="shared" si="12"/>
        <v>0</v>
      </c>
      <c r="AI12" s="45">
        <v>1</v>
      </c>
      <c r="AJ12" s="46">
        <f t="shared" si="13"/>
        <v>80</v>
      </c>
      <c r="AK12" s="48">
        <v>43173</v>
      </c>
      <c r="AL12" s="46">
        <f t="shared" si="14"/>
        <v>300</v>
      </c>
      <c r="AM12" s="45">
        <v>3</v>
      </c>
      <c r="AN12" s="46">
        <f t="shared" si="15"/>
        <v>21</v>
      </c>
      <c r="AO12" s="45">
        <v>1</v>
      </c>
      <c r="AP12" s="46">
        <f t="shared" si="16"/>
        <v>50</v>
      </c>
      <c r="AQ12" s="45"/>
      <c r="AR12" s="46">
        <f t="shared" si="17"/>
        <v>0</v>
      </c>
      <c r="AS12" s="45"/>
      <c r="AT12" s="46">
        <f t="shared" si="18"/>
        <v>0</v>
      </c>
      <c r="AU12" s="45"/>
      <c r="AV12" s="46">
        <f t="shared" si="19"/>
        <v>0</v>
      </c>
      <c r="AW12" s="45"/>
      <c r="AX12" s="46">
        <f t="shared" si="20"/>
        <v>0</v>
      </c>
      <c r="AY12" s="45"/>
      <c r="AZ12" s="46"/>
    </row>
    <row r="13" spans="1:52">
      <c r="A13" s="44" t="s">
        <v>110</v>
      </c>
      <c r="B13" s="53">
        <f t="shared" si="0"/>
        <v>1410.9</v>
      </c>
      <c r="C13" s="45">
        <v>319</v>
      </c>
      <c r="D13" s="44" t="s">
        <v>54</v>
      </c>
      <c r="E13" s="45">
        <v>313</v>
      </c>
      <c r="F13" s="44" t="s">
        <v>54</v>
      </c>
      <c r="G13" s="45">
        <v>312</v>
      </c>
      <c r="H13" s="45" t="s">
        <v>54</v>
      </c>
      <c r="I13" s="45">
        <v>310</v>
      </c>
      <c r="J13" s="45" t="s">
        <v>54</v>
      </c>
      <c r="K13" s="45"/>
      <c r="L13" s="45"/>
      <c r="M13" s="57">
        <v>7.89</v>
      </c>
      <c r="N13" s="56">
        <f t="shared" si="1"/>
        <v>867.9</v>
      </c>
      <c r="O13" s="45"/>
      <c r="P13" s="47">
        <f t="shared" si="2"/>
        <v>0</v>
      </c>
      <c r="Q13" s="45"/>
      <c r="R13" s="47">
        <f t="shared" si="3"/>
        <v>0</v>
      </c>
      <c r="S13" s="46">
        <f t="shared" si="4"/>
        <v>0</v>
      </c>
      <c r="T13" s="45"/>
      <c r="U13" s="47">
        <f t="shared" si="5"/>
        <v>0</v>
      </c>
      <c r="V13" s="45"/>
      <c r="W13" s="47">
        <f t="shared" si="6"/>
        <v>0</v>
      </c>
      <c r="X13" s="46">
        <f t="shared" si="7"/>
        <v>0</v>
      </c>
      <c r="Y13" s="45"/>
      <c r="Z13" s="46">
        <f t="shared" si="8"/>
        <v>0</v>
      </c>
      <c r="AA13" s="45"/>
      <c r="AB13" s="46">
        <f t="shared" si="9"/>
        <v>0</v>
      </c>
      <c r="AC13" s="45">
        <v>1</v>
      </c>
      <c r="AD13" s="46">
        <f t="shared" si="10"/>
        <v>30</v>
      </c>
      <c r="AE13" s="45">
        <v>1</v>
      </c>
      <c r="AF13" s="46">
        <f t="shared" si="11"/>
        <v>30</v>
      </c>
      <c r="AG13" s="45">
        <v>3</v>
      </c>
      <c r="AH13" s="46">
        <f t="shared" si="12"/>
        <v>70</v>
      </c>
      <c r="AI13" s="45"/>
      <c r="AJ13" s="46">
        <f t="shared" si="13"/>
        <v>0</v>
      </c>
      <c r="AK13" s="48">
        <v>41109</v>
      </c>
      <c r="AL13" s="46">
        <f t="shared" si="14"/>
        <v>0</v>
      </c>
      <c r="AM13" s="45">
        <v>59</v>
      </c>
      <c r="AN13" s="46">
        <f t="shared" si="15"/>
        <v>413</v>
      </c>
      <c r="AO13" s="45"/>
      <c r="AP13" s="46">
        <f t="shared" si="16"/>
        <v>0</v>
      </c>
      <c r="AQ13" s="45"/>
      <c r="AR13" s="46">
        <f t="shared" si="17"/>
        <v>0</v>
      </c>
      <c r="AS13" s="45"/>
      <c r="AT13" s="46">
        <f t="shared" si="18"/>
        <v>0</v>
      </c>
      <c r="AU13" s="45"/>
      <c r="AV13" s="46">
        <f t="shared" si="19"/>
        <v>0</v>
      </c>
      <c r="AW13" s="45"/>
      <c r="AX13" s="46">
        <f t="shared" si="20"/>
        <v>0</v>
      </c>
      <c r="AY13" s="45"/>
      <c r="AZ13" s="46"/>
    </row>
    <row r="14" spans="1:52">
      <c r="A14" s="44" t="s">
        <v>99</v>
      </c>
      <c r="B14" s="53">
        <f t="shared" si="0"/>
        <v>1400.9</v>
      </c>
      <c r="C14" s="45">
        <v>312</v>
      </c>
      <c r="D14" s="44" t="s">
        <v>54</v>
      </c>
      <c r="E14" s="45">
        <v>319</v>
      </c>
      <c r="F14" s="44" t="s">
        <v>54</v>
      </c>
      <c r="G14" s="45">
        <v>313</v>
      </c>
      <c r="H14" s="44" t="s">
        <v>54</v>
      </c>
      <c r="I14" s="45">
        <v>310</v>
      </c>
      <c r="J14" s="44" t="s">
        <v>54</v>
      </c>
      <c r="K14" s="45">
        <v>318</v>
      </c>
      <c r="L14" s="44" t="s">
        <v>55</v>
      </c>
      <c r="M14" s="57">
        <v>8.19</v>
      </c>
      <c r="N14" s="56">
        <f t="shared" si="1"/>
        <v>900.9</v>
      </c>
      <c r="O14" s="45"/>
      <c r="P14" s="47">
        <f t="shared" si="2"/>
        <v>0</v>
      </c>
      <c r="Q14" s="45"/>
      <c r="R14" s="47">
        <f t="shared" si="3"/>
        <v>0</v>
      </c>
      <c r="S14" s="46">
        <f t="shared" si="4"/>
        <v>0</v>
      </c>
      <c r="T14" s="45"/>
      <c r="U14" s="47">
        <f t="shared" si="5"/>
        <v>0</v>
      </c>
      <c r="V14" s="45"/>
      <c r="W14" s="47">
        <f t="shared" si="6"/>
        <v>0</v>
      </c>
      <c r="X14" s="46">
        <f t="shared" si="7"/>
        <v>0</v>
      </c>
      <c r="Y14" s="45"/>
      <c r="Z14" s="46">
        <f t="shared" si="8"/>
        <v>0</v>
      </c>
      <c r="AA14" s="45"/>
      <c r="AB14" s="46">
        <f t="shared" si="9"/>
        <v>0</v>
      </c>
      <c r="AC14" s="45">
        <v>3</v>
      </c>
      <c r="AD14" s="46">
        <f t="shared" si="10"/>
        <v>70</v>
      </c>
      <c r="AE14" s="45">
        <v>1</v>
      </c>
      <c r="AF14" s="46">
        <f t="shared" si="11"/>
        <v>30</v>
      </c>
      <c r="AG14" s="45"/>
      <c r="AH14" s="46">
        <f t="shared" si="12"/>
        <v>0</v>
      </c>
      <c r="AI14" s="45"/>
      <c r="AJ14" s="46">
        <f t="shared" si="13"/>
        <v>0</v>
      </c>
      <c r="AK14" s="48">
        <v>43056</v>
      </c>
      <c r="AL14" s="46">
        <f t="shared" si="14"/>
        <v>300</v>
      </c>
      <c r="AM14" s="44">
        <v>0</v>
      </c>
      <c r="AN14" s="46">
        <f t="shared" si="15"/>
        <v>0</v>
      </c>
      <c r="AO14" s="44">
        <v>2</v>
      </c>
      <c r="AP14" s="46">
        <f t="shared" si="16"/>
        <v>100</v>
      </c>
      <c r="AQ14" s="45"/>
      <c r="AR14" s="46">
        <f t="shared" si="17"/>
        <v>0</v>
      </c>
      <c r="AS14" s="45"/>
      <c r="AT14" s="46">
        <f t="shared" si="18"/>
        <v>0</v>
      </c>
      <c r="AU14" s="45"/>
      <c r="AV14" s="46">
        <f t="shared" si="19"/>
        <v>0</v>
      </c>
      <c r="AW14" s="45"/>
      <c r="AX14" s="46">
        <f t="shared" si="20"/>
        <v>0</v>
      </c>
      <c r="AY14" s="45"/>
      <c r="AZ14" s="46"/>
    </row>
    <row r="15" spans="1:52">
      <c r="A15" s="44" t="s">
        <v>60</v>
      </c>
      <c r="B15" s="53">
        <f t="shared" si="0"/>
        <v>1389.9</v>
      </c>
      <c r="C15" s="45">
        <v>312</v>
      </c>
      <c r="D15" s="44" t="s">
        <v>55</v>
      </c>
      <c r="E15" s="45">
        <v>311</v>
      </c>
      <c r="F15" s="44" t="s">
        <v>55</v>
      </c>
      <c r="G15" s="45">
        <v>309</v>
      </c>
      <c r="H15" s="44" t="s">
        <v>55</v>
      </c>
      <c r="I15" s="45">
        <v>308</v>
      </c>
      <c r="J15" s="44" t="s">
        <v>55</v>
      </c>
      <c r="K15" s="45">
        <v>315</v>
      </c>
      <c r="L15" s="44" t="s">
        <v>55</v>
      </c>
      <c r="M15" s="57">
        <v>8.09</v>
      </c>
      <c r="N15" s="56">
        <f t="shared" si="1"/>
        <v>889.9</v>
      </c>
      <c r="O15" s="45"/>
      <c r="P15" s="47">
        <f t="shared" si="2"/>
        <v>0</v>
      </c>
      <c r="Q15" s="45"/>
      <c r="R15" s="47">
        <f t="shared" si="3"/>
        <v>0</v>
      </c>
      <c r="S15" s="46">
        <f t="shared" si="4"/>
        <v>0</v>
      </c>
      <c r="T15" s="45">
        <v>2</v>
      </c>
      <c r="U15" s="47">
        <f t="shared" si="5"/>
        <v>200</v>
      </c>
      <c r="V15" s="45"/>
      <c r="W15" s="47">
        <f t="shared" si="6"/>
        <v>0</v>
      </c>
      <c r="X15" s="46">
        <f t="shared" si="7"/>
        <v>200</v>
      </c>
      <c r="Y15" s="45"/>
      <c r="Z15" s="46">
        <f t="shared" si="8"/>
        <v>0</v>
      </c>
      <c r="AA15" s="45"/>
      <c r="AB15" s="46">
        <f t="shared" si="9"/>
        <v>0</v>
      </c>
      <c r="AC15" s="45"/>
      <c r="AD15" s="46">
        <f t="shared" si="10"/>
        <v>0</v>
      </c>
      <c r="AE15" s="45"/>
      <c r="AF15" s="46">
        <f t="shared" si="11"/>
        <v>0</v>
      </c>
      <c r="AG15" s="45"/>
      <c r="AH15" s="46">
        <f t="shared" si="12"/>
        <v>0</v>
      </c>
      <c r="AI15" s="45"/>
      <c r="AJ15" s="46">
        <f t="shared" si="13"/>
        <v>0</v>
      </c>
      <c r="AK15" s="48">
        <v>43236</v>
      </c>
      <c r="AL15" s="46">
        <f t="shared" si="14"/>
        <v>300</v>
      </c>
      <c r="AM15" s="45">
        <v>0</v>
      </c>
      <c r="AN15" s="46">
        <f t="shared" si="15"/>
        <v>0</v>
      </c>
      <c r="AO15" s="45"/>
      <c r="AP15" s="46">
        <f t="shared" si="16"/>
        <v>0</v>
      </c>
      <c r="AQ15" s="45"/>
      <c r="AR15" s="46">
        <f t="shared" si="17"/>
        <v>0</v>
      </c>
      <c r="AS15" s="45"/>
      <c r="AT15" s="46">
        <f t="shared" si="18"/>
        <v>0</v>
      </c>
      <c r="AU15" s="45"/>
      <c r="AV15" s="46">
        <f t="shared" si="19"/>
        <v>0</v>
      </c>
      <c r="AW15" s="45"/>
      <c r="AX15" s="46">
        <f t="shared" si="20"/>
        <v>0</v>
      </c>
      <c r="AY15" s="45"/>
      <c r="AZ15" s="46"/>
    </row>
    <row r="16" spans="1:52">
      <c r="A16" s="44" t="s">
        <v>90</v>
      </c>
      <c r="B16" s="53">
        <f t="shared" si="0"/>
        <v>1387.1</v>
      </c>
      <c r="C16" s="45">
        <v>309</v>
      </c>
      <c r="D16" s="44" t="s">
        <v>55</v>
      </c>
      <c r="E16" s="45">
        <v>320</v>
      </c>
      <c r="F16" s="44" t="s">
        <v>55</v>
      </c>
      <c r="G16" s="45"/>
      <c r="H16" s="45"/>
      <c r="I16" s="45"/>
      <c r="J16" s="45"/>
      <c r="K16" s="45"/>
      <c r="L16" s="45"/>
      <c r="M16" s="57">
        <v>7.11</v>
      </c>
      <c r="N16" s="56">
        <f t="shared" si="1"/>
        <v>782.1</v>
      </c>
      <c r="O16" s="45"/>
      <c r="P16" s="47">
        <f t="shared" si="2"/>
        <v>0</v>
      </c>
      <c r="Q16" s="45"/>
      <c r="R16" s="47">
        <f t="shared" si="3"/>
        <v>0</v>
      </c>
      <c r="S16" s="46">
        <f t="shared" si="4"/>
        <v>0</v>
      </c>
      <c r="T16" s="45">
        <v>2</v>
      </c>
      <c r="U16" s="47">
        <f t="shared" si="5"/>
        <v>200</v>
      </c>
      <c r="V16" s="45"/>
      <c r="W16" s="47">
        <f t="shared" si="6"/>
        <v>0</v>
      </c>
      <c r="X16" s="46">
        <f t="shared" si="7"/>
        <v>200</v>
      </c>
      <c r="Y16" s="45"/>
      <c r="Z16" s="46">
        <f t="shared" si="8"/>
        <v>0</v>
      </c>
      <c r="AA16" s="45"/>
      <c r="AB16" s="46">
        <f t="shared" si="9"/>
        <v>0</v>
      </c>
      <c r="AC16" s="45">
        <v>3</v>
      </c>
      <c r="AD16" s="46">
        <f t="shared" si="10"/>
        <v>70</v>
      </c>
      <c r="AE16" s="45">
        <v>1</v>
      </c>
      <c r="AF16" s="46">
        <f t="shared" si="11"/>
        <v>30</v>
      </c>
      <c r="AG16" s="45"/>
      <c r="AH16" s="46">
        <f t="shared" si="12"/>
        <v>0</v>
      </c>
      <c r="AI16" s="45">
        <v>1</v>
      </c>
      <c r="AJ16" s="46">
        <f t="shared" si="13"/>
        <v>80</v>
      </c>
      <c r="AK16" s="48">
        <v>41717</v>
      </c>
      <c r="AL16" s="46">
        <f t="shared" si="14"/>
        <v>0</v>
      </c>
      <c r="AM16" s="45">
        <v>25</v>
      </c>
      <c r="AN16" s="46">
        <f t="shared" si="15"/>
        <v>175</v>
      </c>
      <c r="AO16" s="45">
        <v>1</v>
      </c>
      <c r="AP16" s="46">
        <f t="shared" si="16"/>
        <v>50</v>
      </c>
      <c r="AQ16" s="45"/>
      <c r="AR16" s="46">
        <f t="shared" si="17"/>
        <v>0</v>
      </c>
      <c r="AS16" s="45"/>
      <c r="AT16" s="46">
        <f t="shared" si="18"/>
        <v>0</v>
      </c>
      <c r="AU16" s="45"/>
      <c r="AV16" s="46">
        <f t="shared" si="19"/>
        <v>0</v>
      </c>
      <c r="AW16" s="45"/>
      <c r="AX16" s="46">
        <f t="shared" si="20"/>
        <v>0</v>
      </c>
      <c r="AY16" s="45"/>
      <c r="AZ16" s="46"/>
    </row>
    <row r="17" spans="1:52">
      <c r="A17" s="44" t="s">
        <v>71</v>
      </c>
      <c r="B17" s="53">
        <f t="shared" si="0"/>
        <v>1384.9</v>
      </c>
      <c r="C17" s="45">
        <v>309</v>
      </c>
      <c r="D17" s="44" t="s">
        <v>54</v>
      </c>
      <c r="E17" s="45">
        <v>311</v>
      </c>
      <c r="F17" s="44" t="s">
        <v>55</v>
      </c>
      <c r="G17" s="45">
        <v>320</v>
      </c>
      <c r="H17" s="44" t="s">
        <v>55</v>
      </c>
      <c r="I17" s="45">
        <v>313</v>
      </c>
      <c r="J17" s="44" t="s">
        <v>55</v>
      </c>
      <c r="K17" s="45">
        <v>316</v>
      </c>
      <c r="L17" s="44" t="s">
        <v>55</v>
      </c>
      <c r="M17" s="57">
        <v>6.69</v>
      </c>
      <c r="N17" s="56">
        <f t="shared" si="1"/>
        <v>735.90000000000009</v>
      </c>
      <c r="O17" s="45"/>
      <c r="P17" s="47">
        <f t="shared" si="2"/>
        <v>0</v>
      </c>
      <c r="Q17" s="45"/>
      <c r="R17" s="47">
        <f t="shared" si="3"/>
        <v>0</v>
      </c>
      <c r="S17" s="46">
        <f t="shared" si="4"/>
        <v>0</v>
      </c>
      <c r="T17" s="45">
        <v>2</v>
      </c>
      <c r="U17" s="47">
        <f t="shared" si="5"/>
        <v>200</v>
      </c>
      <c r="V17" s="45"/>
      <c r="W17" s="47">
        <f t="shared" si="6"/>
        <v>0</v>
      </c>
      <c r="X17" s="46">
        <f t="shared" si="7"/>
        <v>200</v>
      </c>
      <c r="Y17" s="45"/>
      <c r="Z17" s="46">
        <f t="shared" si="8"/>
        <v>0</v>
      </c>
      <c r="AA17" s="45"/>
      <c r="AB17" s="46">
        <f t="shared" si="9"/>
        <v>0</v>
      </c>
      <c r="AC17" s="45"/>
      <c r="AD17" s="46">
        <f t="shared" si="10"/>
        <v>0</v>
      </c>
      <c r="AE17" s="45"/>
      <c r="AF17" s="46">
        <f t="shared" si="11"/>
        <v>0</v>
      </c>
      <c r="AG17" s="45"/>
      <c r="AH17" s="46">
        <f t="shared" si="12"/>
        <v>0</v>
      </c>
      <c r="AI17" s="45"/>
      <c r="AJ17" s="46">
        <f t="shared" si="13"/>
        <v>0</v>
      </c>
      <c r="AK17" s="48">
        <v>43056</v>
      </c>
      <c r="AL17" s="46">
        <f t="shared" si="14"/>
        <v>300</v>
      </c>
      <c r="AM17" s="45">
        <v>7</v>
      </c>
      <c r="AN17" s="46">
        <f t="shared" si="15"/>
        <v>49</v>
      </c>
      <c r="AO17" s="45">
        <v>2</v>
      </c>
      <c r="AP17" s="46">
        <f t="shared" si="16"/>
        <v>100</v>
      </c>
      <c r="AQ17" s="45"/>
      <c r="AR17" s="46">
        <f t="shared" si="17"/>
        <v>0</v>
      </c>
      <c r="AS17" s="45"/>
      <c r="AT17" s="46">
        <f t="shared" si="18"/>
        <v>0</v>
      </c>
      <c r="AU17" s="45"/>
      <c r="AV17" s="46">
        <f t="shared" si="19"/>
        <v>0</v>
      </c>
      <c r="AW17" s="45"/>
      <c r="AX17" s="46">
        <f t="shared" si="20"/>
        <v>0</v>
      </c>
      <c r="AY17" s="45"/>
      <c r="AZ17" s="46"/>
    </row>
    <row r="18" spans="1:52">
      <c r="A18" s="45" t="s">
        <v>117</v>
      </c>
      <c r="B18" s="53">
        <f t="shared" si="0"/>
        <v>1382</v>
      </c>
      <c r="C18" s="45">
        <v>309</v>
      </c>
      <c r="D18" s="44" t="s">
        <v>55</v>
      </c>
      <c r="E18" s="45">
        <v>320</v>
      </c>
      <c r="F18" s="44" t="s">
        <v>55</v>
      </c>
      <c r="G18" s="45"/>
      <c r="H18" s="45"/>
      <c r="I18" s="45"/>
      <c r="J18" s="45"/>
      <c r="K18" s="45"/>
      <c r="L18" s="45"/>
      <c r="M18" s="57">
        <v>6.5</v>
      </c>
      <c r="N18" s="56">
        <f t="shared" si="1"/>
        <v>715</v>
      </c>
      <c r="O18" s="45">
        <v>2</v>
      </c>
      <c r="P18" s="47">
        <f t="shared" si="2"/>
        <v>400</v>
      </c>
      <c r="Q18" s="45"/>
      <c r="R18" s="47">
        <f t="shared" si="3"/>
        <v>0</v>
      </c>
      <c r="S18" s="46">
        <f t="shared" si="4"/>
        <v>400</v>
      </c>
      <c r="T18" s="45"/>
      <c r="U18" s="47">
        <f t="shared" si="5"/>
        <v>0</v>
      </c>
      <c r="V18" s="45"/>
      <c r="W18" s="47">
        <f t="shared" si="6"/>
        <v>0</v>
      </c>
      <c r="X18" s="46">
        <f t="shared" si="7"/>
        <v>0</v>
      </c>
      <c r="Y18" s="45"/>
      <c r="Z18" s="46">
        <f t="shared" si="8"/>
        <v>0</v>
      </c>
      <c r="AA18" s="45"/>
      <c r="AB18" s="46">
        <f t="shared" si="9"/>
        <v>0</v>
      </c>
      <c r="AC18" s="45"/>
      <c r="AD18" s="46">
        <f t="shared" si="10"/>
        <v>0</v>
      </c>
      <c r="AE18" s="45"/>
      <c r="AF18" s="46">
        <f t="shared" si="11"/>
        <v>0</v>
      </c>
      <c r="AG18" s="45"/>
      <c r="AH18" s="46">
        <f t="shared" si="12"/>
        <v>0</v>
      </c>
      <c r="AI18" s="45"/>
      <c r="AJ18" s="46">
        <f t="shared" si="13"/>
        <v>0</v>
      </c>
      <c r="AK18" s="48">
        <v>41915</v>
      </c>
      <c r="AL18" s="46">
        <f t="shared" si="14"/>
        <v>0</v>
      </c>
      <c r="AM18" s="45">
        <v>31</v>
      </c>
      <c r="AN18" s="46">
        <f t="shared" si="15"/>
        <v>217</v>
      </c>
      <c r="AO18" s="45">
        <v>1</v>
      </c>
      <c r="AP18" s="46">
        <f t="shared" si="16"/>
        <v>50</v>
      </c>
      <c r="AQ18" s="45"/>
      <c r="AR18" s="46">
        <f t="shared" si="17"/>
        <v>0</v>
      </c>
      <c r="AS18" s="45"/>
      <c r="AT18" s="46">
        <f t="shared" si="18"/>
        <v>0</v>
      </c>
      <c r="AU18" s="45"/>
      <c r="AV18" s="46">
        <f t="shared" si="19"/>
        <v>0</v>
      </c>
      <c r="AW18" s="45"/>
      <c r="AX18" s="46">
        <f t="shared" si="20"/>
        <v>0</v>
      </c>
      <c r="AY18" s="45"/>
      <c r="AZ18" s="46"/>
    </row>
    <row r="19" spans="1:52">
      <c r="A19" s="44" t="s">
        <v>61</v>
      </c>
      <c r="B19" s="53">
        <f t="shared" si="0"/>
        <v>1349.8</v>
      </c>
      <c r="C19" s="45">
        <v>367</v>
      </c>
      <c r="D19" s="44" t="s">
        <v>54</v>
      </c>
      <c r="E19" s="45"/>
      <c r="F19" s="45"/>
      <c r="G19" s="45"/>
      <c r="H19" s="45"/>
      <c r="I19" s="45"/>
      <c r="J19" s="45"/>
      <c r="K19" s="45"/>
      <c r="L19" s="45"/>
      <c r="M19" s="57">
        <v>8.18</v>
      </c>
      <c r="N19" s="56">
        <f t="shared" si="1"/>
        <v>899.8</v>
      </c>
      <c r="O19" s="45"/>
      <c r="P19" s="47">
        <f t="shared" si="2"/>
        <v>0</v>
      </c>
      <c r="Q19" s="45"/>
      <c r="R19" s="47">
        <f t="shared" si="3"/>
        <v>0</v>
      </c>
      <c r="S19" s="46">
        <f t="shared" si="4"/>
        <v>0</v>
      </c>
      <c r="T19" s="45"/>
      <c r="U19" s="47">
        <f t="shared" si="5"/>
        <v>0</v>
      </c>
      <c r="V19" s="45"/>
      <c r="W19" s="47">
        <f t="shared" si="6"/>
        <v>0</v>
      </c>
      <c r="X19" s="46">
        <f t="shared" si="7"/>
        <v>0</v>
      </c>
      <c r="Y19" s="45"/>
      <c r="Z19" s="46">
        <f t="shared" si="8"/>
        <v>0</v>
      </c>
      <c r="AA19" s="45"/>
      <c r="AB19" s="46">
        <f t="shared" si="9"/>
        <v>0</v>
      </c>
      <c r="AC19" s="45">
        <v>3</v>
      </c>
      <c r="AD19" s="46">
        <f t="shared" si="10"/>
        <v>70</v>
      </c>
      <c r="AE19" s="45"/>
      <c r="AF19" s="46">
        <f t="shared" si="11"/>
        <v>0</v>
      </c>
      <c r="AG19" s="45"/>
      <c r="AH19" s="46">
        <f t="shared" si="12"/>
        <v>0</v>
      </c>
      <c r="AI19" s="45"/>
      <c r="AJ19" s="46">
        <f t="shared" si="13"/>
        <v>0</v>
      </c>
      <c r="AK19" s="48">
        <v>40921</v>
      </c>
      <c r="AL19" s="46">
        <f t="shared" si="14"/>
        <v>0</v>
      </c>
      <c r="AM19" s="45">
        <v>40</v>
      </c>
      <c r="AN19" s="46">
        <f t="shared" si="15"/>
        <v>280</v>
      </c>
      <c r="AO19" s="45">
        <v>2</v>
      </c>
      <c r="AP19" s="46">
        <f t="shared" si="16"/>
        <v>100</v>
      </c>
      <c r="AQ19" s="45"/>
      <c r="AR19" s="46">
        <f t="shared" si="17"/>
        <v>0</v>
      </c>
      <c r="AS19" s="45"/>
      <c r="AT19" s="46">
        <f t="shared" si="18"/>
        <v>0</v>
      </c>
      <c r="AU19" s="45"/>
      <c r="AV19" s="46">
        <f t="shared" si="19"/>
        <v>0</v>
      </c>
      <c r="AW19" s="45"/>
      <c r="AX19" s="46">
        <f t="shared" si="20"/>
        <v>0</v>
      </c>
      <c r="AY19" s="45"/>
      <c r="AZ19" s="46"/>
    </row>
    <row r="20" spans="1:52">
      <c r="A20" s="44" t="s">
        <v>91</v>
      </c>
      <c r="B20" s="53">
        <f t="shared" si="0"/>
        <v>1334.5</v>
      </c>
      <c r="C20" s="45">
        <v>354</v>
      </c>
      <c r="D20" s="44" t="s">
        <v>54</v>
      </c>
      <c r="E20" s="45">
        <v>355</v>
      </c>
      <c r="F20" s="44" t="s">
        <v>55</v>
      </c>
      <c r="G20" s="45">
        <v>352</v>
      </c>
      <c r="H20" s="44" t="s">
        <v>55</v>
      </c>
      <c r="I20" s="45">
        <v>353</v>
      </c>
      <c r="J20" s="44" t="s">
        <v>55</v>
      </c>
      <c r="K20" s="45"/>
      <c r="L20" s="45"/>
      <c r="M20" s="57">
        <v>6.95</v>
      </c>
      <c r="N20" s="56">
        <f t="shared" si="1"/>
        <v>764.5</v>
      </c>
      <c r="O20" s="45"/>
      <c r="P20" s="47">
        <f t="shared" si="2"/>
        <v>0</v>
      </c>
      <c r="Q20" s="45"/>
      <c r="R20" s="47">
        <f t="shared" si="3"/>
        <v>0</v>
      </c>
      <c r="S20" s="46">
        <f t="shared" si="4"/>
        <v>0</v>
      </c>
      <c r="T20" s="45">
        <v>2</v>
      </c>
      <c r="U20" s="47">
        <f t="shared" si="5"/>
        <v>200</v>
      </c>
      <c r="V20" s="45"/>
      <c r="W20" s="47">
        <f t="shared" si="6"/>
        <v>0</v>
      </c>
      <c r="X20" s="46">
        <f t="shared" si="7"/>
        <v>200</v>
      </c>
      <c r="Y20" s="45"/>
      <c r="Z20" s="46">
        <f t="shared" si="8"/>
        <v>0</v>
      </c>
      <c r="AA20" s="45"/>
      <c r="AB20" s="46">
        <f t="shared" si="9"/>
        <v>0</v>
      </c>
      <c r="AC20" s="45">
        <v>3</v>
      </c>
      <c r="AD20" s="46">
        <f t="shared" si="10"/>
        <v>70</v>
      </c>
      <c r="AE20" s="45"/>
      <c r="AF20" s="46">
        <f t="shared" si="11"/>
        <v>0</v>
      </c>
      <c r="AG20" s="45"/>
      <c r="AH20" s="46">
        <f t="shared" si="12"/>
        <v>0</v>
      </c>
      <c r="AI20" s="45"/>
      <c r="AJ20" s="46">
        <f t="shared" si="13"/>
        <v>0</v>
      </c>
      <c r="AK20" s="48">
        <v>42867</v>
      </c>
      <c r="AL20" s="46">
        <f t="shared" si="14"/>
        <v>200</v>
      </c>
      <c r="AM20" s="45"/>
      <c r="AN20" s="46">
        <f t="shared" si="15"/>
        <v>0</v>
      </c>
      <c r="AO20" s="45">
        <v>2</v>
      </c>
      <c r="AP20" s="46">
        <f t="shared" si="16"/>
        <v>100</v>
      </c>
      <c r="AQ20" s="45"/>
      <c r="AR20" s="46">
        <f t="shared" si="17"/>
        <v>0</v>
      </c>
      <c r="AS20" s="45"/>
      <c r="AT20" s="46">
        <f t="shared" si="18"/>
        <v>0</v>
      </c>
      <c r="AU20" s="45"/>
      <c r="AV20" s="46">
        <f t="shared" si="19"/>
        <v>0</v>
      </c>
      <c r="AW20" s="45"/>
      <c r="AX20" s="46">
        <f t="shared" si="20"/>
        <v>0</v>
      </c>
      <c r="AY20" s="45"/>
      <c r="AZ20" s="46"/>
    </row>
    <row r="21" spans="1:52">
      <c r="A21" s="44" t="s">
        <v>59</v>
      </c>
      <c r="B21" s="53">
        <f t="shared" si="0"/>
        <v>1334.1999999999998</v>
      </c>
      <c r="C21" s="45">
        <v>311</v>
      </c>
      <c r="D21" s="44" t="s">
        <v>54</v>
      </c>
      <c r="E21" s="45">
        <v>316</v>
      </c>
      <c r="F21" s="44" t="s">
        <v>54</v>
      </c>
      <c r="G21" s="45">
        <v>314</v>
      </c>
      <c r="H21" s="44" t="s">
        <v>54</v>
      </c>
      <c r="I21" s="45">
        <v>318</v>
      </c>
      <c r="J21" s="44" t="s">
        <v>54</v>
      </c>
      <c r="K21" s="45">
        <v>317</v>
      </c>
      <c r="L21" s="44" t="s">
        <v>54</v>
      </c>
      <c r="M21" s="57">
        <v>7.22</v>
      </c>
      <c r="N21" s="56">
        <f t="shared" si="1"/>
        <v>794.19999999999993</v>
      </c>
      <c r="O21" s="45"/>
      <c r="P21" s="47">
        <f t="shared" si="2"/>
        <v>0</v>
      </c>
      <c r="Q21" s="45"/>
      <c r="R21" s="47">
        <f t="shared" si="3"/>
        <v>0</v>
      </c>
      <c r="S21" s="46">
        <f t="shared" si="4"/>
        <v>0</v>
      </c>
      <c r="T21" s="45"/>
      <c r="U21" s="47">
        <f t="shared" si="5"/>
        <v>0</v>
      </c>
      <c r="V21" s="45"/>
      <c r="W21" s="47">
        <f t="shared" si="6"/>
        <v>0</v>
      </c>
      <c r="X21" s="46">
        <f t="shared" si="7"/>
        <v>0</v>
      </c>
      <c r="Y21" s="45"/>
      <c r="Z21" s="46">
        <f t="shared" si="8"/>
        <v>0</v>
      </c>
      <c r="AA21" s="45"/>
      <c r="AB21" s="46">
        <f t="shared" si="9"/>
        <v>0</v>
      </c>
      <c r="AC21" s="45">
        <v>3</v>
      </c>
      <c r="AD21" s="46">
        <f t="shared" si="10"/>
        <v>70</v>
      </c>
      <c r="AE21" s="49"/>
      <c r="AF21" s="46">
        <f t="shared" si="11"/>
        <v>0</v>
      </c>
      <c r="AG21" s="49"/>
      <c r="AH21" s="46">
        <f t="shared" si="12"/>
        <v>0</v>
      </c>
      <c r="AI21" s="44"/>
      <c r="AJ21" s="46">
        <f t="shared" si="13"/>
        <v>0</v>
      </c>
      <c r="AK21" s="48">
        <v>41052</v>
      </c>
      <c r="AL21" s="46">
        <f t="shared" si="14"/>
        <v>0</v>
      </c>
      <c r="AM21" s="45">
        <v>60</v>
      </c>
      <c r="AN21" s="46">
        <f t="shared" si="15"/>
        <v>420</v>
      </c>
      <c r="AO21" s="45">
        <v>1</v>
      </c>
      <c r="AP21" s="46">
        <f t="shared" si="16"/>
        <v>50</v>
      </c>
      <c r="AQ21" s="45"/>
      <c r="AR21" s="46">
        <f t="shared" si="17"/>
        <v>0</v>
      </c>
      <c r="AS21" s="45"/>
      <c r="AT21" s="46">
        <f t="shared" si="18"/>
        <v>0</v>
      </c>
      <c r="AU21" s="45"/>
      <c r="AV21" s="46">
        <f t="shared" si="19"/>
        <v>0</v>
      </c>
      <c r="AW21" s="45"/>
      <c r="AX21" s="46">
        <f t="shared" si="20"/>
        <v>0</v>
      </c>
      <c r="AY21" s="45"/>
      <c r="AZ21" s="46"/>
    </row>
    <row r="22" spans="1:52">
      <c r="A22" s="44" t="s">
        <v>72</v>
      </c>
      <c r="B22" s="53">
        <f t="shared" si="0"/>
        <v>1332.8</v>
      </c>
      <c r="C22" s="45">
        <v>312</v>
      </c>
      <c r="D22" s="44" t="s">
        <v>55</v>
      </c>
      <c r="E22" s="45">
        <v>313</v>
      </c>
      <c r="F22" s="44" t="s">
        <v>55</v>
      </c>
      <c r="G22" s="45">
        <v>314</v>
      </c>
      <c r="H22" s="44" t="s">
        <v>55</v>
      </c>
      <c r="I22" s="45">
        <v>319</v>
      </c>
      <c r="J22" s="45" t="s">
        <v>54</v>
      </c>
      <c r="K22" s="45">
        <v>318</v>
      </c>
      <c r="L22" s="44" t="s">
        <v>55</v>
      </c>
      <c r="M22" s="57">
        <v>7.38</v>
      </c>
      <c r="N22" s="56">
        <f t="shared" si="1"/>
        <v>811.8</v>
      </c>
      <c r="O22" s="45"/>
      <c r="P22" s="47">
        <f t="shared" si="2"/>
        <v>0</v>
      </c>
      <c r="Q22" s="45"/>
      <c r="R22" s="47">
        <f t="shared" si="3"/>
        <v>0</v>
      </c>
      <c r="S22" s="46">
        <f t="shared" si="4"/>
        <v>0</v>
      </c>
      <c r="T22" s="45"/>
      <c r="U22" s="47">
        <f t="shared" si="5"/>
        <v>0</v>
      </c>
      <c r="V22" s="45"/>
      <c r="W22" s="47">
        <f t="shared" si="6"/>
        <v>0</v>
      </c>
      <c r="X22" s="46">
        <f t="shared" si="7"/>
        <v>0</v>
      </c>
      <c r="Y22" s="45">
        <v>1</v>
      </c>
      <c r="Z22" s="46">
        <f t="shared" si="8"/>
        <v>150</v>
      </c>
      <c r="AA22" s="45"/>
      <c r="AB22" s="46">
        <f t="shared" si="9"/>
        <v>0</v>
      </c>
      <c r="AC22" s="45"/>
      <c r="AD22" s="46">
        <f t="shared" si="10"/>
        <v>0</v>
      </c>
      <c r="AE22" s="45"/>
      <c r="AF22" s="46">
        <f t="shared" si="11"/>
        <v>0</v>
      </c>
      <c r="AG22" s="45"/>
      <c r="AH22" s="46">
        <f t="shared" si="12"/>
        <v>0</v>
      </c>
      <c r="AI22" s="45"/>
      <c r="AJ22" s="46">
        <f t="shared" si="13"/>
        <v>0</v>
      </c>
      <c r="AK22" s="48">
        <v>43173</v>
      </c>
      <c r="AL22" s="46">
        <f t="shared" si="14"/>
        <v>300</v>
      </c>
      <c r="AM22" s="45">
        <v>3</v>
      </c>
      <c r="AN22" s="46">
        <f t="shared" si="15"/>
        <v>21</v>
      </c>
      <c r="AO22" s="45">
        <v>1</v>
      </c>
      <c r="AP22" s="46">
        <f t="shared" si="16"/>
        <v>50</v>
      </c>
      <c r="AQ22" s="45"/>
      <c r="AR22" s="46">
        <f t="shared" si="17"/>
        <v>0</v>
      </c>
      <c r="AS22" s="45"/>
      <c r="AT22" s="46">
        <f t="shared" si="18"/>
        <v>0</v>
      </c>
      <c r="AU22" s="45"/>
      <c r="AV22" s="46">
        <f t="shared" si="19"/>
        <v>0</v>
      </c>
      <c r="AW22" s="45"/>
      <c r="AX22" s="46">
        <f t="shared" si="20"/>
        <v>0</v>
      </c>
      <c r="AY22" s="45"/>
      <c r="AZ22" s="46"/>
    </row>
    <row r="23" spans="1:52">
      <c r="A23" s="44" t="s">
        <v>58</v>
      </c>
      <c r="B23" s="53">
        <f t="shared" si="0"/>
        <v>1327</v>
      </c>
      <c r="C23" s="45">
        <v>312</v>
      </c>
      <c r="D23" s="44" t="s">
        <v>55</v>
      </c>
      <c r="E23" s="45">
        <v>313</v>
      </c>
      <c r="F23" s="44" t="s">
        <v>55</v>
      </c>
      <c r="G23" s="45">
        <v>319</v>
      </c>
      <c r="H23" s="44" t="s">
        <v>55</v>
      </c>
      <c r="I23" s="45">
        <v>310</v>
      </c>
      <c r="J23" s="44" t="s">
        <v>55</v>
      </c>
      <c r="K23" s="45">
        <v>318</v>
      </c>
      <c r="L23" s="44" t="s">
        <v>55</v>
      </c>
      <c r="M23" s="57">
        <v>7.6</v>
      </c>
      <c r="N23" s="56">
        <f t="shared" si="1"/>
        <v>836</v>
      </c>
      <c r="O23" s="45"/>
      <c r="P23" s="47">
        <f t="shared" si="2"/>
        <v>0</v>
      </c>
      <c r="Q23" s="45"/>
      <c r="R23" s="47">
        <f t="shared" si="3"/>
        <v>0</v>
      </c>
      <c r="S23" s="46">
        <f t="shared" si="4"/>
        <v>0</v>
      </c>
      <c r="T23" s="45">
        <v>2</v>
      </c>
      <c r="U23" s="47">
        <f t="shared" si="5"/>
        <v>200</v>
      </c>
      <c r="V23" s="45"/>
      <c r="W23" s="47">
        <f t="shared" si="6"/>
        <v>0</v>
      </c>
      <c r="X23" s="46">
        <f t="shared" si="7"/>
        <v>200</v>
      </c>
      <c r="Y23" s="45"/>
      <c r="Z23" s="46">
        <f t="shared" si="8"/>
        <v>0</v>
      </c>
      <c r="AA23" s="45"/>
      <c r="AB23" s="46">
        <f t="shared" si="9"/>
        <v>0</v>
      </c>
      <c r="AC23" s="45"/>
      <c r="AD23" s="46">
        <f t="shared" si="10"/>
        <v>0</v>
      </c>
      <c r="AE23" s="44"/>
      <c r="AF23" s="46">
        <f t="shared" si="11"/>
        <v>0</v>
      </c>
      <c r="AG23" s="44"/>
      <c r="AH23" s="46">
        <f t="shared" si="12"/>
        <v>0</v>
      </c>
      <c r="AI23" s="44"/>
      <c r="AJ23" s="46">
        <f t="shared" si="13"/>
        <v>0</v>
      </c>
      <c r="AK23" s="48">
        <v>42867</v>
      </c>
      <c r="AL23" s="46">
        <f t="shared" si="14"/>
        <v>200</v>
      </c>
      <c r="AM23" s="45">
        <v>13</v>
      </c>
      <c r="AN23" s="46">
        <f t="shared" si="15"/>
        <v>91</v>
      </c>
      <c r="AO23" s="45"/>
      <c r="AP23" s="46">
        <f t="shared" si="16"/>
        <v>0</v>
      </c>
      <c r="AQ23" s="45"/>
      <c r="AR23" s="46">
        <f t="shared" si="17"/>
        <v>0</v>
      </c>
      <c r="AS23" s="45"/>
      <c r="AT23" s="46">
        <f t="shared" si="18"/>
        <v>0</v>
      </c>
      <c r="AU23" s="45"/>
      <c r="AV23" s="46">
        <f t="shared" si="19"/>
        <v>0</v>
      </c>
      <c r="AW23" s="45"/>
      <c r="AX23" s="46">
        <f t="shared" si="20"/>
        <v>0</v>
      </c>
      <c r="AY23" s="45"/>
      <c r="AZ23" s="46"/>
    </row>
    <row r="24" spans="1:52">
      <c r="A24" s="44" t="s">
        <v>113</v>
      </c>
      <c r="B24" s="53">
        <f t="shared" si="0"/>
        <v>1317.6999999999998</v>
      </c>
      <c r="C24" s="45">
        <v>367</v>
      </c>
      <c r="D24" s="44" t="s">
        <v>54</v>
      </c>
      <c r="E24" s="45"/>
      <c r="F24" s="45"/>
      <c r="G24" s="45"/>
      <c r="H24" s="45"/>
      <c r="I24" s="45"/>
      <c r="J24" s="45"/>
      <c r="K24" s="45"/>
      <c r="L24" s="45"/>
      <c r="M24" s="57">
        <v>7.77</v>
      </c>
      <c r="N24" s="56">
        <f t="shared" si="1"/>
        <v>854.69999999999993</v>
      </c>
      <c r="O24" s="45"/>
      <c r="P24" s="47">
        <f t="shared" si="2"/>
        <v>0</v>
      </c>
      <c r="Q24" s="45"/>
      <c r="R24" s="47">
        <f t="shared" si="3"/>
        <v>0</v>
      </c>
      <c r="S24" s="46">
        <f t="shared" si="4"/>
        <v>0</v>
      </c>
      <c r="T24" s="45"/>
      <c r="U24" s="47">
        <f t="shared" si="5"/>
        <v>0</v>
      </c>
      <c r="V24" s="45"/>
      <c r="W24" s="47">
        <f t="shared" si="6"/>
        <v>0</v>
      </c>
      <c r="X24" s="46">
        <f t="shared" si="7"/>
        <v>0</v>
      </c>
      <c r="Y24" s="45"/>
      <c r="Z24" s="46">
        <f t="shared" si="8"/>
        <v>0</v>
      </c>
      <c r="AA24" s="45"/>
      <c r="AB24" s="46">
        <f t="shared" si="9"/>
        <v>0</v>
      </c>
      <c r="AC24" s="45">
        <v>3</v>
      </c>
      <c r="AD24" s="46">
        <f t="shared" si="10"/>
        <v>70</v>
      </c>
      <c r="AE24" s="45">
        <v>3</v>
      </c>
      <c r="AF24" s="46">
        <f t="shared" si="11"/>
        <v>70</v>
      </c>
      <c r="AG24" s="45"/>
      <c r="AH24" s="46">
        <f t="shared" si="12"/>
        <v>0</v>
      </c>
      <c r="AI24" s="45"/>
      <c r="AJ24" s="46">
        <f t="shared" si="13"/>
        <v>0</v>
      </c>
      <c r="AK24" s="48">
        <v>41913</v>
      </c>
      <c r="AL24" s="46">
        <f t="shared" si="14"/>
        <v>0</v>
      </c>
      <c r="AM24" s="45">
        <v>39</v>
      </c>
      <c r="AN24" s="46">
        <f t="shared" si="15"/>
        <v>273</v>
      </c>
      <c r="AO24" s="45">
        <v>1</v>
      </c>
      <c r="AP24" s="46">
        <f t="shared" si="16"/>
        <v>50</v>
      </c>
      <c r="AQ24" s="45"/>
      <c r="AR24" s="46">
        <f t="shared" si="17"/>
        <v>0</v>
      </c>
      <c r="AS24" s="45"/>
      <c r="AT24" s="46">
        <f t="shared" si="18"/>
        <v>0</v>
      </c>
      <c r="AU24" s="45"/>
      <c r="AV24" s="46">
        <f t="shared" si="19"/>
        <v>0</v>
      </c>
      <c r="AW24" s="45"/>
      <c r="AX24" s="46">
        <f t="shared" si="20"/>
        <v>0</v>
      </c>
      <c r="AY24" s="45"/>
      <c r="AZ24" s="46"/>
    </row>
    <row r="25" spans="1:52">
      <c r="A25" s="44" t="s">
        <v>93</v>
      </c>
      <c r="B25" s="53">
        <f t="shared" si="0"/>
        <v>1299.1999999999998</v>
      </c>
      <c r="C25" s="45">
        <v>362</v>
      </c>
      <c r="D25" s="44" t="s">
        <v>54</v>
      </c>
      <c r="E25" s="45">
        <v>376</v>
      </c>
      <c r="F25" s="44" t="s">
        <v>55</v>
      </c>
      <c r="G25" s="45">
        <v>361</v>
      </c>
      <c r="H25" s="44" t="s">
        <v>55</v>
      </c>
      <c r="I25" s="45">
        <v>309</v>
      </c>
      <c r="J25" s="44" t="s">
        <v>55</v>
      </c>
      <c r="K25" s="45">
        <v>314</v>
      </c>
      <c r="L25" s="44" t="s">
        <v>55</v>
      </c>
      <c r="M25" s="57">
        <v>6.72</v>
      </c>
      <c r="N25" s="56">
        <f t="shared" si="1"/>
        <v>739.19999999999993</v>
      </c>
      <c r="O25" s="45"/>
      <c r="P25" s="47">
        <f t="shared" si="2"/>
        <v>0</v>
      </c>
      <c r="Q25" s="45"/>
      <c r="R25" s="47">
        <f t="shared" si="3"/>
        <v>0</v>
      </c>
      <c r="S25" s="46">
        <f t="shared" si="4"/>
        <v>0</v>
      </c>
      <c r="T25" s="45"/>
      <c r="U25" s="47">
        <f t="shared" si="5"/>
        <v>0</v>
      </c>
      <c r="V25" s="45"/>
      <c r="W25" s="47">
        <f t="shared" si="6"/>
        <v>0</v>
      </c>
      <c r="X25" s="46">
        <f t="shared" si="7"/>
        <v>0</v>
      </c>
      <c r="Y25" s="45"/>
      <c r="Z25" s="46">
        <f t="shared" si="8"/>
        <v>0</v>
      </c>
      <c r="AA25" s="45"/>
      <c r="AB25" s="46">
        <f t="shared" si="9"/>
        <v>0</v>
      </c>
      <c r="AC25" s="45">
        <v>1</v>
      </c>
      <c r="AD25" s="46">
        <f t="shared" si="10"/>
        <v>30</v>
      </c>
      <c r="AE25" s="45"/>
      <c r="AF25" s="46">
        <f t="shared" si="11"/>
        <v>0</v>
      </c>
      <c r="AG25" s="45"/>
      <c r="AH25" s="46">
        <f t="shared" si="12"/>
        <v>0</v>
      </c>
      <c r="AI25" s="45">
        <v>1</v>
      </c>
      <c r="AJ25" s="46">
        <f t="shared" si="13"/>
        <v>80</v>
      </c>
      <c r="AK25" s="48">
        <v>43118</v>
      </c>
      <c r="AL25" s="46">
        <f t="shared" si="14"/>
        <v>300</v>
      </c>
      <c r="AM25" s="45"/>
      <c r="AN25" s="46">
        <f t="shared" si="15"/>
        <v>0</v>
      </c>
      <c r="AO25" s="45">
        <v>3</v>
      </c>
      <c r="AP25" s="46">
        <f t="shared" si="16"/>
        <v>150</v>
      </c>
      <c r="AQ25" s="45"/>
      <c r="AR25" s="46">
        <f t="shared" si="17"/>
        <v>0</v>
      </c>
      <c r="AS25" s="45"/>
      <c r="AT25" s="46">
        <f t="shared" si="18"/>
        <v>0</v>
      </c>
      <c r="AU25" s="45"/>
      <c r="AV25" s="46">
        <f t="shared" si="19"/>
        <v>0</v>
      </c>
      <c r="AW25" s="45"/>
      <c r="AX25" s="46">
        <f t="shared" si="20"/>
        <v>0</v>
      </c>
      <c r="AY25" s="45"/>
      <c r="AZ25" s="46"/>
    </row>
    <row r="26" spans="1:52">
      <c r="A26" s="44" t="s">
        <v>94</v>
      </c>
      <c r="B26" s="53">
        <f t="shared" si="0"/>
        <v>1296.1999999999998</v>
      </c>
      <c r="C26" s="45">
        <v>309</v>
      </c>
      <c r="D26" s="44" t="s">
        <v>54</v>
      </c>
      <c r="E26" s="45">
        <v>320</v>
      </c>
      <c r="F26" s="44" t="s">
        <v>54</v>
      </c>
      <c r="G26" s="45">
        <v>313</v>
      </c>
      <c r="H26" s="44" t="s">
        <v>55</v>
      </c>
      <c r="I26" s="45">
        <v>312</v>
      </c>
      <c r="J26" s="44" t="s">
        <v>55</v>
      </c>
      <c r="K26" s="45">
        <v>315</v>
      </c>
      <c r="L26" s="44" t="s">
        <v>55</v>
      </c>
      <c r="M26" s="57">
        <v>7.22</v>
      </c>
      <c r="N26" s="56">
        <f t="shared" si="1"/>
        <v>794.19999999999993</v>
      </c>
      <c r="O26" s="45"/>
      <c r="P26" s="47">
        <f t="shared" si="2"/>
        <v>0</v>
      </c>
      <c r="Q26" s="45"/>
      <c r="R26" s="47">
        <f t="shared" si="3"/>
        <v>0</v>
      </c>
      <c r="S26" s="46">
        <f t="shared" si="4"/>
        <v>0</v>
      </c>
      <c r="T26" s="45"/>
      <c r="U26" s="47">
        <f t="shared" si="5"/>
        <v>0</v>
      </c>
      <c r="V26" s="45"/>
      <c r="W26" s="47">
        <f t="shared" si="6"/>
        <v>0</v>
      </c>
      <c r="X26" s="46">
        <f t="shared" si="7"/>
        <v>0</v>
      </c>
      <c r="Y26" s="45"/>
      <c r="Z26" s="46">
        <f t="shared" si="8"/>
        <v>0</v>
      </c>
      <c r="AA26" s="45"/>
      <c r="AB26" s="46">
        <f t="shared" si="9"/>
        <v>0</v>
      </c>
      <c r="AC26" s="45">
        <v>3</v>
      </c>
      <c r="AD26" s="46">
        <f t="shared" si="10"/>
        <v>70</v>
      </c>
      <c r="AE26" s="45"/>
      <c r="AF26" s="46">
        <f t="shared" si="11"/>
        <v>0</v>
      </c>
      <c r="AG26" s="45"/>
      <c r="AH26" s="46">
        <f t="shared" si="12"/>
        <v>0</v>
      </c>
      <c r="AI26" s="45">
        <v>1</v>
      </c>
      <c r="AJ26" s="46">
        <f t="shared" si="13"/>
        <v>80</v>
      </c>
      <c r="AK26" s="48">
        <v>41788</v>
      </c>
      <c r="AL26" s="46">
        <f t="shared" si="14"/>
        <v>0</v>
      </c>
      <c r="AM26" s="45">
        <v>36</v>
      </c>
      <c r="AN26" s="46">
        <f t="shared" si="15"/>
        <v>252</v>
      </c>
      <c r="AO26" s="45">
        <v>2</v>
      </c>
      <c r="AP26" s="46">
        <f t="shared" si="16"/>
        <v>100</v>
      </c>
      <c r="AQ26" s="45"/>
      <c r="AR26" s="46">
        <f t="shared" si="17"/>
        <v>0</v>
      </c>
      <c r="AS26" s="45"/>
      <c r="AT26" s="46">
        <f t="shared" si="18"/>
        <v>0</v>
      </c>
      <c r="AU26" s="45"/>
      <c r="AV26" s="46">
        <f t="shared" si="19"/>
        <v>0</v>
      </c>
      <c r="AW26" s="45"/>
      <c r="AX26" s="46">
        <f t="shared" si="20"/>
        <v>0</v>
      </c>
      <c r="AY26" s="45"/>
      <c r="AZ26" s="46"/>
    </row>
    <row r="27" spans="1:52">
      <c r="A27" s="44" t="s">
        <v>65</v>
      </c>
      <c r="B27" s="53">
        <f t="shared" si="0"/>
        <v>1283.5</v>
      </c>
      <c r="C27" s="45">
        <v>313</v>
      </c>
      <c r="D27" s="44" t="s">
        <v>54</v>
      </c>
      <c r="E27" s="45">
        <v>310</v>
      </c>
      <c r="F27" s="44" t="s">
        <v>54</v>
      </c>
      <c r="G27" s="45">
        <v>312</v>
      </c>
      <c r="H27" s="44" t="s">
        <v>54</v>
      </c>
      <c r="I27" s="45">
        <v>314</v>
      </c>
      <c r="J27" s="44" t="s">
        <v>54</v>
      </c>
      <c r="K27" s="45">
        <v>316</v>
      </c>
      <c r="L27" s="44" t="s">
        <v>54</v>
      </c>
      <c r="M27" s="57">
        <v>6.95</v>
      </c>
      <c r="N27" s="56">
        <f t="shared" si="1"/>
        <v>764.5</v>
      </c>
      <c r="O27" s="45"/>
      <c r="P27" s="47">
        <f t="shared" si="2"/>
        <v>0</v>
      </c>
      <c r="Q27" s="45"/>
      <c r="R27" s="47">
        <f t="shared" si="3"/>
        <v>0</v>
      </c>
      <c r="S27" s="46">
        <f t="shared" si="4"/>
        <v>0</v>
      </c>
      <c r="T27" s="45"/>
      <c r="U27" s="47">
        <f t="shared" si="5"/>
        <v>0</v>
      </c>
      <c r="V27" s="45"/>
      <c r="W27" s="47">
        <f t="shared" si="6"/>
        <v>0</v>
      </c>
      <c r="X27" s="46">
        <f t="shared" si="7"/>
        <v>0</v>
      </c>
      <c r="Y27" s="45"/>
      <c r="Z27" s="46">
        <f t="shared" si="8"/>
        <v>0</v>
      </c>
      <c r="AA27" s="45"/>
      <c r="AB27" s="46">
        <f t="shared" si="9"/>
        <v>0</v>
      </c>
      <c r="AC27" s="45">
        <v>3</v>
      </c>
      <c r="AD27" s="46">
        <f t="shared" si="10"/>
        <v>70</v>
      </c>
      <c r="AE27" s="45"/>
      <c r="AF27" s="46">
        <f t="shared" si="11"/>
        <v>0</v>
      </c>
      <c r="AG27" s="45"/>
      <c r="AH27" s="46">
        <f t="shared" si="12"/>
        <v>0</v>
      </c>
      <c r="AI27" s="45"/>
      <c r="AJ27" s="46">
        <f t="shared" si="13"/>
        <v>0</v>
      </c>
      <c r="AK27" s="48">
        <v>41407</v>
      </c>
      <c r="AL27" s="46">
        <f t="shared" si="14"/>
        <v>0</v>
      </c>
      <c r="AM27" s="45">
        <v>57</v>
      </c>
      <c r="AN27" s="46">
        <f t="shared" si="15"/>
        <v>399</v>
      </c>
      <c r="AO27" s="45">
        <v>1</v>
      </c>
      <c r="AP27" s="46">
        <f t="shared" si="16"/>
        <v>50</v>
      </c>
      <c r="AQ27" s="45"/>
      <c r="AR27" s="46">
        <f t="shared" si="17"/>
        <v>0</v>
      </c>
      <c r="AS27" s="45"/>
      <c r="AT27" s="46">
        <f t="shared" si="18"/>
        <v>0</v>
      </c>
      <c r="AU27" s="45"/>
      <c r="AV27" s="46">
        <f t="shared" si="19"/>
        <v>0</v>
      </c>
      <c r="AW27" s="45"/>
      <c r="AX27" s="46">
        <f t="shared" si="20"/>
        <v>0</v>
      </c>
      <c r="AY27" s="45"/>
      <c r="AZ27" s="46"/>
    </row>
    <row r="28" spans="1:52">
      <c r="A28" s="44" t="s">
        <v>120</v>
      </c>
      <c r="B28" s="53">
        <f t="shared" si="0"/>
        <v>1275.9000000000001</v>
      </c>
      <c r="C28" s="45">
        <v>354</v>
      </c>
      <c r="D28" s="44" t="s">
        <v>54</v>
      </c>
      <c r="E28" s="45"/>
      <c r="F28" s="45"/>
      <c r="G28" s="45"/>
      <c r="H28" s="45"/>
      <c r="I28" s="45"/>
      <c r="J28" s="45"/>
      <c r="K28" s="45"/>
      <c r="L28" s="45"/>
      <c r="M28" s="57">
        <v>6.69</v>
      </c>
      <c r="N28" s="56">
        <f t="shared" si="1"/>
        <v>735.90000000000009</v>
      </c>
      <c r="O28" s="45"/>
      <c r="P28" s="47">
        <f t="shared" si="2"/>
        <v>0</v>
      </c>
      <c r="Q28" s="45"/>
      <c r="R28" s="47">
        <f t="shared" si="3"/>
        <v>0</v>
      </c>
      <c r="S28" s="46">
        <f t="shared" si="4"/>
        <v>0</v>
      </c>
      <c r="T28" s="45"/>
      <c r="U28" s="47">
        <f t="shared" si="5"/>
        <v>0</v>
      </c>
      <c r="V28" s="45"/>
      <c r="W28" s="47">
        <f t="shared" si="6"/>
        <v>0</v>
      </c>
      <c r="X28" s="46">
        <f t="shared" si="7"/>
        <v>0</v>
      </c>
      <c r="Y28" s="45"/>
      <c r="Z28" s="46">
        <f t="shared" si="8"/>
        <v>0</v>
      </c>
      <c r="AA28" s="45"/>
      <c r="AB28" s="46">
        <f t="shared" si="9"/>
        <v>0</v>
      </c>
      <c r="AC28" s="45">
        <v>3</v>
      </c>
      <c r="AD28" s="46">
        <f t="shared" si="10"/>
        <v>70</v>
      </c>
      <c r="AE28" s="45">
        <v>3</v>
      </c>
      <c r="AF28" s="46">
        <f t="shared" si="11"/>
        <v>70</v>
      </c>
      <c r="AG28" s="45"/>
      <c r="AH28" s="46">
        <f t="shared" si="12"/>
        <v>0</v>
      </c>
      <c r="AI28" s="45"/>
      <c r="AJ28" s="46">
        <f t="shared" si="13"/>
        <v>0</v>
      </c>
      <c r="AK28" s="48">
        <v>43241</v>
      </c>
      <c r="AL28" s="46">
        <f t="shared" si="14"/>
        <v>300</v>
      </c>
      <c r="AM28" s="45"/>
      <c r="AN28" s="46">
        <f t="shared" si="15"/>
        <v>0</v>
      </c>
      <c r="AO28" s="45">
        <v>2</v>
      </c>
      <c r="AP28" s="46">
        <f t="shared" si="16"/>
        <v>100</v>
      </c>
      <c r="AQ28" s="45"/>
      <c r="AR28" s="46">
        <f t="shared" si="17"/>
        <v>0</v>
      </c>
      <c r="AS28" s="45"/>
      <c r="AT28" s="46">
        <f t="shared" si="18"/>
        <v>0</v>
      </c>
      <c r="AU28" s="45"/>
      <c r="AV28" s="46">
        <f t="shared" si="19"/>
        <v>0</v>
      </c>
      <c r="AW28" s="45"/>
      <c r="AX28" s="46">
        <f t="shared" si="20"/>
        <v>0</v>
      </c>
      <c r="AY28" s="45"/>
      <c r="AZ28" s="46"/>
    </row>
    <row r="29" spans="1:52">
      <c r="A29" s="44" t="s">
        <v>115</v>
      </c>
      <c r="B29" s="53">
        <f t="shared" si="0"/>
        <v>1275.5</v>
      </c>
      <c r="C29" s="45">
        <v>361</v>
      </c>
      <c r="D29" s="44" t="s">
        <v>55</v>
      </c>
      <c r="E29" s="45"/>
      <c r="F29" s="45"/>
      <c r="G29" s="45"/>
      <c r="H29" s="45"/>
      <c r="I29" s="45"/>
      <c r="J29" s="45"/>
      <c r="K29" s="45"/>
      <c r="L29" s="45"/>
      <c r="M29" s="57">
        <v>7.05</v>
      </c>
      <c r="N29" s="56">
        <f t="shared" si="1"/>
        <v>775.5</v>
      </c>
      <c r="O29" s="45"/>
      <c r="P29" s="47">
        <f t="shared" si="2"/>
        <v>0</v>
      </c>
      <c r="Q29" s="45"/>
      <c r="R29" s="47">
        <f t="shared" si="3"/>
        <v>0</v>
      </c>
      <c r="S29" s="46">
        <f t="shared" si="4"/>
        <v>0</v>
      </c>
      <c r="T29" s="45"/>
      <c r="U29" s="47">
        <f t="shared" si="5"/>
        <v>0</v>
      </c>
      <c r="V29" s="45"/>
      <c r="W29" s="47">
        <f t="shared" si="6"/>
        <v>0</v>
      </c>
      <c r="X29" s="46">
        <f t="shared" si="7"/>
        <v>0</v>
      </c>
      <c r="Y29" s="45"/>
      <c r="Z29" s="46">
        <f t="shared" si="8"/>
        <v>0</v>
      </c>
      <c r="AA29" s="45"/>
      <c r="AB29" s="46">
        <f t="shared" si="9"/>
        <v>0</v>
      </c>
      <c r="AC29" s="45">
        <v>3</v>
      </c>
      <c r="AD29" s="46">
        <f t="shared" si="10"/>
        <v>70</v>
      </c>
      <c r="AE29" s="45">
        <v>1</v>
      </c>
      <c r="AF29" s="46">
        <f t="shared" si="11"/>
        <v>30</v>
      </c>
      <c r="AG29" s="45"/>
      <c r="AH29" s="46">
        <f t="shared" si="12"/>
        <v>0</v>
      </c>
      <c r="AI29" s="45"/>
      <c r="AJ29" s="46">
        <f t="shared" si="13"/>
        <v>0</v>
      </c>
      <c r="AK29" s="48">
        <v>43172</v>
      </c>
      <c r="AL29" s="46">
        <f t="shared" si="14"/>
        <v>300</v>
      </c>
      <c r="AM29" s="45"/>
      <c r="AN29" s="46">
        <f t="shared" si="15"/>
        <v>0</v>
      </c>
      <c r="AO29" s="45">
        <v>2</v>
      </c>
      <c r="AP29" s="46">
        <f t="shared" si="16"/>
        <v>100</v>
      </c>
      <c r="AQ29" s="45"/>
      <c r="AR29" s="46">
        <f t="shared" si="17"/>
        <v>0</v>
      </c>
      <c r="AS29" s="45"/>
      <c r="AT29" s="46">
        <f t="shared" si="18"/>
        <v>0</v>
      </c>
      <c r="AU29" s="45"/>
      <c r="AV29" s="46">
        <f t="shared" si="19"/>
        <v>0</v>
      </c>
      <c r="AW29" s="45"/>
      <c r="AX29" s="46">
        <f t="shared" si="20"/>
        <v>0</v>
      </c>
      <c r="AY29" s="45"/>
      <c r="AZ29" s="46"/>
    </row>
    <row r="30" spans="1:52">
      <c r="A30" s="44" t="s">
        <v>122</v>
      </c>
      <c r="B30" s="53">
        <f t="shared" si="0"/>
        <v>1271.0999999999999</v>
      </c>
      <c r="C30" s="45">
        <v>356</v>
      </c>
      <c r="D30" s="45" t="s">
        <v>54</v>
      </c>
      <c r="E30" s="45">
        <v>309</v>
      </c>
      <c r="F30" s="45" t="s">
        <v>55</v>
      </c>
      <c r="G30" s="45">
        <v>320</v>
      </c>
      <c r="H30" s="45" t="s">
        <v>55</v>
      </c>
      <c r="I30" s="45">
        <v>311</v>
      </c>
      <c r="J30" s="45" t="s">
        <v>121</v>
      </c>
      <c r="K30" s="45">
        <v>313</v>
      </c>
      <c r="L30" s="45" t="s">
        <v>55</v>
      </c>
      <c r="M30" s="57">
        <v>7.01</v>
      </c>
      <c r="N30" s="56">
        <f t="shared" si="1"/>
        <v>771.1</v>
      </c>
      <c r="O30" s="45"/>
      <c r="P30" s="47">
        <f t="shared" si="2"/>
        <v>0</v>
      </c>
      <c r="Q30" s="45"/>
      <c r="R30" s="47">
        <f t="shared" si="3"/>
        <v>0</v>
      </c>
      <c r="S30" s="46">
        <f t="shared" si="4"/>
        <v>0</v>
      </c>
      <c r="T30" s="45"/>
      <c r="U30" s="47">
        <f t="shared" si="5"/>
        <v>0</v>
      </c>
      <c r="V30" s="45"/>
      <c r="W30" s="47">
        <f t="shared" si="6"/>
        <v>0</v>
      </c>
      <c r="X30" s="46">
        <f t="shared" si="7"/>
        <v>0</v>
      </c>
      <c r="Y30" s="45"/>
      <c r="Z30" s="46">
        <f t="shared" si="8"/>
        <v>0</v>
      </c>
      <c r="AA30" s="45"/>
      <c r="AB30" s="46">
        <f t="shared" si="9"/>
        <v>0</v>
      </c>
      <c r="AC30" s="45"/>
      <c r="AD30" s="46">
        <f t="shared" si="10"/>
        <v>0</v>
      </c>
      <c r="AE30" s="45"/>
      <c r="AF30" s="46">
        <f t="shared" si="11"/>
        <v>0</v>
      </c>
      <c r="AG30" s="45"/>
      <c r="AH30" s="46">
        <f t="shared" si="12"/>
        <v>0</v>
      </c>
      <c r="AI30" s="45">
        <v>1</v>
      </c>
      <c r="AJ30" s="46">
        <f t="shared" si="13"/>
        <v>80</v>
      </c>
      <c r="AK30" s="48">
        <v>40452</v>
      </c>
      <c r="AL30" s="46">
        <f t="shared" si="14"/>
        <v>0</v>
      </c>
      <c r="AM30" s="45">
        <v>60</v>
      </c>
      <c r="AN30" s="46">
        <f t="shared" si="15"/>
        <v>420</v>
      </c>
      <c r="AO30" s="45"/>
      <c r="AP30" s="46">
        <f t="shared" si="16"/>
        <v>0</v>
      </c>
      <c r="AQ30" s="45"/>
      <c r="AR30" s="46">
        <f t="shared" si="17"/>
        <v>0</v>
      </c>
      <c r="AS30" s="45">
        <v>0</v>
      </c>
      <c r="AT30" s="46">
        <f t="shared" si="18"/>
        <v>0</v>
      </c>
      <c r="AU30" s="45"/>
      <c r="AV30" s="46">
        <f t="shared" si="19"/>
        <v>0</v>
      </c>
      <c r="AW30" s="45"/>
      <c r="AX30" s="46">
        <f t="shared" si="20"/>
        <v>0</v>
      </c>
      <c r="AY30" s="45"/>
      <c r="AZ30" s="46">
        <f>100*AY30</f>
        <v>0</v>
      </c>
    </row>
    <row r="31" spans="1:52">
      <c r="A31" s="44" t="s">
        <v>87</v>
      </c>
      <c r="B31" s="53">
        <f t="shared" si="0"/>
        <v>1226.0999999999999</v>
      </c>
      <c r="C31" s="45">
        <v>349</v>
      </c>
      <c r="D31" s="44" t="s">
        <v>54</v>
      </c>
      <c r="E31" s="45"/>
      <c r="F31" s="45"/>
      <c r="G31" s="45"/>
      <c r="H31" s="45"/>
      <c r="I31" s="45"/>
      <c r="J31" s="45"/>
      <c r="K31" s="45"/>
      <c r="L31" s="45"/>
      <c r="M31" s="57">
        <v>7.71</v>
      </c>
      <c r="N31" s="56">
        <f t="shared" si="1"/>
        <v>848.1</v>
      </c>
      <c r="O31" s="45"/>
      <c r="P31" s="47">
        <f t="shared" si="2"/>
        <v>0</v>
      </c>
      <c r="Q31" s="45"/>
      <c r="R31" s="47">
        <f t="shared" si="3"/>
        <v>0</v>
      </c>
      <c r="S31" s="46">
        <f t="shared" si="4"/>
        <v>0</v>
      </c>
      <c r="T31" s="45"/>
      <c r="U31" s="47">
        <f t="shared" si="5"/>
        <v>0</v>
      </c>
      <c r="V31" s="45"/>
      <c r="W31" s="47">
        <f t="shared" si="6"/>
        <v>0</v>
      </c>
      <c r="X31" s="46">
        <f t="shared" si="7"/>
        <v>0</v>
      </c>
      <c r="Y31" s="45"/>
      <c r="Z31" s="46">
        <f t="shared" si="8"/>
        <v>0</v>
      </c>
      <c r="AA31" s="45"/>
      <c r="AB31" s="46">
        <f t="shared" si="9"/>
        <v>0</v>
      </c>
      <c r="AC31" s="45">
        <v>3</v>
      </c>
      <c r="AD31" s="46">
        <f t="shared" si="10"/>
        <v>70</v>
      </c>
      <c r="AE31" s="45"/>
      <c r="AF31" s="46">
        <f t="shared" si="11"/>
        <v>0</v>
      </c>
      <c r="AG31" s="45"/>
      <c r="AH31" s="46">
        <f t="shared" si="12"/>
        <v>0</v>
      </c>
      <c r="AI31" s="45"/>
      <c r="AJ31" s="46">
        <f t="shared" si="13"/>
        <v>0</v>
      </c>
      <c r="AK31" s="48">
        <v>41290</v>
      </c>
      <c r="AL31" s="46">
        <f t="shared" si="14"/>
        <v>0</v>
      </c>
      <c r="AM31" s="45">
        <v>44</v>
      </c>
      <c r="AN31" s="46">
        <f t="shared" si="15"/>
        <v>308</v>
      </c>
      <c r="AO31" s="45"/>
      <c r="AP31" s="46">
        <f t="shared" si="16"/>
        <v>0</v>
      </c>
      <c r="AQ31" s="45"/>
      <c r="AR31" s="46">
        <f t="shared" si="17"/>
        <v>0</v>
      </c>
      <c r="AS31" s="45"/>
      <c r="AT31" s="46">
        <f t="shared" si="18"/>
        <v>0</v>
      </c>
      <c r="AU31" s="45"/>
      <c r="AV31" s="46">
        <f t="shared" si="19"/>
        <v>0</v>
      </c>
      <c r="AW31" s="45"/>
      <c r="AX31" s="46">
        <f t="shared" si="20"/>
        <v>0</v>
      </c>
      <c r="AY31" s="45"/>
      <c r="AZ31" s="46"/>
    </row>
    <row r="32" spans="1:52">
      <c r="A32" s="44" t="s">
        <v>73</v>
      </c>
      <c r="B32" s="53">
        <f t="shared" si="0"/>
        <v>1202.0999999999999</v>
      </c>
      <c r="C32" s="45">
        <v>308</v>
      </c>
      <c r="D32" s="44" t="s">
        <v>55</v>
      </c>
      <c r="E32" s="45">
        <v>312</v>
      </c>
      <c r="F32" s="44" t="s">
        <v>55</v>
      </c>
      <c r="G32" s="45">
        <v>319</v>
      </c>
      <c r="H32" s="44" t="s">
        <v>55</v>
      </c>
      <c r="I32" s="45">
        <v>313</v>
      </c>
      <c r="J32" s="44" t="s">
        <v>55</v>
      </c>
      <c r="K32" s="45">
        <v>310</v>
      </c>
      <c r="L32" s="44" t="s">
        <v>55</v>
      </c>
      <c r="M32" s="57">
        <v>6.91</v>
      </c>
      <c r="N32" s="56">
        <f t="shared" si="1"/>
        <v>760.1</v>
      </c>
      <c r="O32" s="45"/>
      <c r="P32" s="47">
        <f t="shared" si="2"/>
        <v>0</v>
      </c>
      <c r="Q32" s="45"/>
      <c r="R32" s="47">
        <f t="shared" si="3"/>
        <v>0</v>
      </c>
      <c r="S32" s="46">
        <f t="shared" si="4"/>
        <v>0</v>
      </c>
      <c r="T32" s="45">
        <v>1</v>
      </c>
      <c r="U32" s="47">
        <f t="shared" si="5"/>
        <v>100</v>
      </c>
      <c r="V32" s="45"/>
      <c r="W32" s="47">
        <f t="shared" si="6"/>
        <v>0</v>
      </c>
      <c r="X32" s="46">
        <f t="shared" si="7"/>
        <v>100</v>
      </c>
      <c r="Y32" s="45"/>
      <c r="Z32" s="46">
        <f t="shared" si="8"/>
        <v>0</v>
      </c>
      <c r="AA32" s="45"/>
      <c r="AB32" s="46">
        <f t="shared" si="9"/>
        <v>0</v>
      </c>
      <c r="AC32" s="45"/>
      <c r="AD32" s="46">
        <f t="shared" si="10"/>
        <v>0</v>
      </c>
      <c r="AE32" s="45"/>
      <c r="AF32" s="46">
        <f t="shared" si="11"/>
        <v>0</v>
      </c>
      <c r="AG32" s="45"/>
      <c r="AH32" s="46">
        <f t="shared" si="12"/>
        <v>0</v>
      </c>
      <c r="AI32" s="45">
        <v>1</v>
      </c>
      <c r="AJ32" s="46">
        <f t="shared" si="13"/>
        <v>80</v>
      </c>
      <c r="AK32" s="48">
        <v>42333</v>
      </c>
      <c r="AL32" s="46">
        <f t="shared" si="14"/>
        <v>0</v>
      </c>
      <c r="AM32" s="45">
        <v>16</v>
      </c>
      <c r="AN32" s="46">
        <f t="shared" si="15"/>
        <v>112</v>
      </c>
      <c r="AO32" s="45">
        <v>3</v>
      </c>
      <c r="AP32" s="46">
        <f t="shared" si="16"/>
        <v>150</v>
      </c>
      <c r="AQ32" s="45"/>
      <c r="AR32" s="46">
        <f t="shared" si="17"/>
        <v>0</v>
      </c>
      <c r="AS32" s="45"/>
      <c r="AT32" s="46">
        <f t="shared" si="18"/>
        <v>0</v>
      </c>
      <c r="AU32" s="45"/>
      <c r="AV32" s="46">
        <f t="shared" si="19"/>
        <v>0</v>
      </c>
      <c r="AW32" s="45"/>
      <c r="AX32" s="46">
        <f t="shared" si="20"/>
        <v>0</v>
      </c>
      <c r="AY32" s="45"/>
      <c r="AZ32" s="46"/>
    </row>
    <row r="33" spans="1:52">
      <c r="A33" s="44" t="s">
        <v>56</v>
      </c>
      <c r="B33" s="53">
        <f t="shared" si="0"/>
        <v>1192.7</v>
      </c>
      <c r="C33" s="44">
        <v>351</v>
      </c>
      <c r="D33" s="45" t="s">
        <v>54</v>
      </c>
      <c r="E33" s="44">
        <v>356</v>
      </c>
      <c r="F33" s="44" t="s">
        <v>55</v>
      </c>
      <c r="G33" s="44">
        <v>347</v>
      </c>
      <c r="H33" s="44" t="s">
        <v>55</v>
      </c>
      <c r="I33" s="44">
        <v>346</v>
      </c>
      <c r="J33" s="44" t="s">
        <v>55</v>
      </c>
      <c r="K33" s="44">
        <v>349</v>
      </c>
      <c r="L33" s="44" t="s">
        <v>55</v>
      </c>
      <c r="M33" s="57">
        <v>8.07</v>
      </c>
      <c r="N33" s="56">
        <f t="shared" si="1"/>
        <v>887.7</v>
      </c>
      <c r="O33" s="45"/>
      <c r="P33" s="47">
        <f t="shared" si="2"/>
        <v>0</v>
      </c>
      <c r="Q33" s="45"/>
      <c r="R33" s="47">
        <f t="shared" si="3"/>
        <v>0</v>
      </c>
      <c r="S33" s="46">
        <f t="shared" si="4"/>
        <v>0</v>
      </c>
      <c r="T33" s="45">
        <v>0</v>
      </c>
      <c r="U33" s="47">
        <f t="shared" si="5"/>
        <v>0</v>
      </c>
      <c r="V33" s="45"/>
      <c r="W33" s="47">
        <f t="shared" si="6"/>
        <v>0</v>
      </c>
      <c r="X33" s="46">
        <f t="shared" si="7"/>
        <v>0</v>
      </c>
      <c r="Y33" s="45">
        <v>0</v>
      </c>
      <c r="Z33" s="46">
        <f t="shared" si="8"/>
        <v>0</v>
      </c>
      <c r="AA33" s="45"/>
      <c r="AB33" s="46">
        <f t="shared" si="9"/>
        <v>0</v>
      </c>
      <c r="AC33" s="45">
        <v>1</v>
      </c>
      <c r="AD33" s="46">
        <f t="shared" si="10"/>
        <v>30</v>
      </c>
      <c r="AE33" s="45">
        <v>1</v>
      </c>
      <c r="AF33" s="46">
        <f t="shared" si="11"/>
        <v>30</v>
      </c>
      <c r="AG33" s="45">
        <v>0</v>
      </c>
      <c r="AH33" s="46">
        <f t="shared" si="12"/>
        <v>0</v>
      </c>
      <c r="AI33" s="45">
        <v>0</v>
      </c>
      <c r="AJ33" s="46">
        <f t="shared" si="13"/>
        <v>0</v>
      </c>
      <c r="AK33" s="48">
        <v>41977</v>
      </c>
      <c r="AL33" s="46">
        <f t="shared" si="14"/>
        <v>0</v>
      </c>
      <c r="AM33" s="45">
        <v>35</v>
      </c>
      <c r="AN33" s="46">
        <f t="shared" si="15"/>
        <v>245</v>
      </c>
      <c r="AO33" s="45">
        <v>0</v>
      </c>
      <c r="AP33" s="46">
        <f t="shared" si="16"/>
        <v>0</v>
      </c>
      <c r="AQ33" s="45">
        <v>0</v>
      </c>
      <c r="AR33" s="46">
        <f t="shared" si="17"/>
        <v>0</v>
      </c>
      <c r="AS33" s="45">
        <v>0</v>
      </c>
      <c r="AT33" s="46">
        <f t="shared" si="18"/>
        <v>0</v>
      </c>
      <c r="AU33" s="45">
        <v>0</v>
      </c>
      <c r="AV33" s="46">
        <f t="shared" si="19"/>
        <v>0</v>
      </c>
      <c r="AW33" s="45">
        <v>0</v>
      </c>
      <c r="AX33" s="46">
        <f t="shared" si="20"/>
        <v>0</v>
      </c>
      <c r="AY33" s="45">
        <v>0</v>
      </c>
      <c r="AZ33" s="46">
        <f>100*AY33</f>
        <v>0</v>
      </c>
    </row>
    <row r="34" spans="1:52">
      <c r="A34" s="44" t="s">
        <v>74</v>
      </c>
      <c r="B34" s="53">
        <f t="shared" si="0"/>
        <v>1171.7</v>
      </c>
      <c r="C34" s="45">
        <v>309</v>
      </c>
      <c r="D34" s="44" t="s">
        <v>54</v>
      </c>
      <c r="E34" s="45">
        <v>320</v>
      </c>
      <c r="F34" s="44" t="s">
        <v>54</v>
      </c>
      <c r="G34" s="45">
        <v>311</v>
      </c>
      <c r="H34" s="44" t="s">
        <v>55</v>
      </c>
      <c r="I34" s="45">
        <v>314</v>
      </c>
      <c r="J34" s="44" t="s">
        <v>55</v>
      </c>
      <c r="K34" s="45">
        <v>316</v>
      </c>
      <c r="L34" s="44" t="s">
        <v>55</v>
      </c>
      <c r="M34" s="57">
        <v>6.67</v>
      </c>
      <c r="N34" s="56">
        <f t="shared" si="1"/>
        <v>733.7</v>
      </c>
      <c r="O34" s="45"/>
      <c r="P34" s="47">
        <f t="shared" si="2"/>
        <v>0</v>
      </c>
      <c r="Q34" s="45"/>
      <c r="R34" s="47">
        <f t="shared" si="3"/>
        <v>0</v>
      </c>
      <c r="S34" s="46">
        <f t="shared" si="4"/>
        <v>0</v>
      </c>
      <c r="T34" s="45"/>
      <c r="U34" s="47">
        <f t="shared" si="5"/>
        <v>0</v>
      </c>
      <c r="V34" s="45"/>
      <c r="W34" s="47">
        <f t="shared" si="6"/>
        <v>0</v>
      </c>
      <c r="X34" s="46">
        <f t="shared" si="7"/>
        <v>0</v>
      </c>
      <c r="Y34" s="45">
        <v>1</v>
      </c>
      <c r="Z34" s="46">
        <f t="shared" si="8"/>
        <v>150</v>
      </c>
      <c r="AA34" s="45"/>
      <c r="AB34" s="46">
        <f t="shared" si="9"/>
        <v>0</v>
      </c>
      <c r="AC34" s="45">
        <v>3</v>
      </c>
      <c r="AD34" s="46">
        <f t="shared" si="10"/>
        <v>70</v>
      </c>
      <c r="AE34" s="45"/>
      <c r="AF34" s="46">
        <f t="shared" si="11"/>
        <v>0</v>
      </c>
      <c r="AG34" s="45"/>
      <c r="AH34" s="46">
        <f t="shared" si="12"/>
        <v>0</v>
      </c>
      <c r="AI34" s="45"/>
      <c r="AJ34" s="46">
        <f t="shared" si="13"/>
        <v>0</v>
      </c>
      <c r="AK34" s="48">
        <v>42146</v>
      </c>
      <c r="AL34" s="46">
        <f t="shared" si="14"/>
        <v>0</v>
      </c>
      <c r="AM34" s="45">
        <v>24</v>
      </c>
      <c r="AN34" s="46">
        <f t="shared" si="15"/>
        <v>168</v>
      </c>
      <c r="AO34" s="45">
        <v>1</v>
      </c>
      <c r="AP34" s="46">
        <f t="shared" si="16"/>
        <v>50</v>
      </c>
      <c r="AQ34" s="45"/>
      <c r="AR34" s="46">
        <f t="shared" si="17"/>
        <v>0</v>
      </c>
      <c r="AS34" s="45"/>
      <c r="AT34" s="46">
        <f t="shared" si="18"/>
        <v>0</v>
      </c>
      <c r="AU34" s="45"/>
      <c r="AV34" s="46">
        <f t="shared" si="19"/>
        <v>0</v>
      </c>
      <c r="AW34" s="45"/>
      <c r="AX34" s="46">
        <f t="shared" si="20"/>
        <v>0</v>
      </c>
      <c r="AY34" s="45"/>
      <c r="AZ34" s="46"/>
    </row>
    <row r="35" spans="1:52">
      <c r="A35" s="44" t="s">
        <v>109</v>
      </c>
      <c r="B35" s="53">
        <f t="shared" si="0"/>
        <v>1171.0999999999999</v>
      </c>
      <c r="C35" s="45">
        <v>320</v>
      </c>
      <c r="D35" s="44" t="s">
        <v>54</v>
      </c>
      <c r="E35" s="45">
        <v>309</v>
      </c>
      <c r="F35" s="44" t="s">
        <v>54</v>
      </c>
      <c r="G35" s="45">
        <v>313</v>
      </c>
      <c r="H35" s="45" t="s">
        <v>54</v>
      </c>
      <c r="I35" s="45">
        <v>311</v>
      </c>
      <c r="J35" s="45" t="s">
        <v>54</v>
      </c>
      <c r="K35" s="45">
        <v>312</v>
      </c>
      <c r="L35" s="45" t="s">
        <v>54</v>
      </c>
      <c r="M35" s="57">
        <v>7.01</v>
      </c>
      <c r="N35" s="56">
        <f t="shared" si="1"/>
        <v>771.1</v>
      </c>
      <c r="O35" s="45"/>
      <c r="P35" s="47">
        <f t="shared" si="2"/>
        <v>0</v>
      </c>
      <c r="Q35" s="45"/>
      <c r="R35" s="47">
        <f t="shared" si="3"/>
        <v>0</v>
      </c>
      <c r="S35" s="46">
        <f t="shared" si="4"/>
        <v>0</v>
      </c>
      <c r="T35" s="45"/>
      <c r="U35" s="47">
        <f t="shared" si="5"/>
        <v>0</v>
      </c>
      <c r="V35" s="45"/>
      <c r="W35" s="47">
        <f t="shared" si="6"/>
        <v>0</v>
      </c>
      <c r="X35" s="46">
        <f t="shared" si="7"/>
        <v>0</v>
      </c>
      <c r="Y35" s="45"/>
      <c r="Z35" s="46">
        <f t="shared" si="8"/>
        <v>0</v>
      </c>
      <c r="AA35" s="45"/>
      <c r="AB35" s="46">
        <f t="shared" si="9"/>
        <v>0</v>
      </c>
      <c r="AC35" s="45">
        <v>3</v>
      </c>
      <c r="AD35" s="46">
        <f t="shared" si="10"/>
        <v>70</v>
      </c>
      <c r="AE35" s="45">
        <v>1</v>
      </c>
      <c r="AF35" s="46">
        <f t="shared" si="11"/>
        <v>30</v>
      </c>
      <c r="AG35" s="45"/>
      <c r="AH35" s="46">
        <f t="shared" si="12"/>
        <v>0</v>
      </c>
      <c r="AI35" s="45"/>
      <c r="AJ35" s="46">
        <f t="shared" si="13"/>
        <v>0</v>
      </c>
      <c r="AK35" s="48">
        <v>43007</v>
      </c>
      <c r="AL35" s="46">
        <f t="shared" si="14"/>
        <v>300</v>
      </c>
      <c r="AM35" s="45"/>
      <c r="AN35" s="46">
        <f t="shared" si="15"/>
        <v>0</v>
      </c>
      <c r="AO35" s="45"/>
      <c r="AP35" s="46">
        <f t="shared" si="16"/>
        <v>0</v>
      </c>
      <c r="AQ35" s="45"/>
      <c r="AR35" s="46">
        <f t="shared" si="17"/>
        <v>0</v>
      </c>
      <c r="AS35" s="45"/>
      <c r="AT35" s="46">
        <f t="shared" si="18"/>
        <v>0</v>
      </c>
      <c r="AU35" s="45"/>
      <c r="AV35" s="46">
        <f t="shared" si="19"/>
        <v>0</v>
      </c>
      <c r="AW35" s="45"/>
      <c r="AX35" s="46">
        <f t="shared" si="20"/>
        <v>0</v>
      </c>
      <c r="AY35" s="45"/>
      <c r="AZ35" s="46"/>
    </row>
    <row r="36" spans="1:52">
      <c r="A36" s="44" t="s">
        <v>105</v>
      </c>
      <c r="B36" s="53">
        <f t="shared" ref="B36:B71" si="21">N36+S36+X36+Z36+AB36+AD36+AF36+AH36+AJ36+AL36+AN36+AP36+AR36+AT36+AV36+AX36+AZ36</f>
        <v>1166</v>
      </c>
      <c r="C36" s="45">
        <v>362</v>
      </c>
      <c r="D36" s="44" t="s">
        <v>54</v>
      </c>
      <c r="E36" s="45"/>
      <c r="F36" s="45"/>
      <c r="G36" s="45"/>
      <c r="H36" s="45"/>
      <c r="I36" s="45"/>
      <c r="J36" s="45"/>
      <c r="K36" s="45"/>
      <c r="L36" s="45"/>
      <c r="M36" s="57">
        <v>6.9</v>
      </c>
      <c r="N36" s="56">
        <f t="shared" ref="N36:N67" si="22">110*M36</f>
        <v>759</v>
      </c>
      <c r="O36" s="45"/>
      <c r="P36" s="47">
        <f t="shared" ref="P36:P67" si="23">O36*200</f>
        <v>0</v>
      </c>
      <c r="Q36" s="45"/>
      <c r="R36" s="47">
        <f t="shared" ref="R36:R67" si="24">Q36*0.3*200</f>
        <v>0</v>
      </c>
      <c r="S36" s="46">
        <f t="shared" ref="S36:S67" si="25">P36+R36</f>
        <v>0</v>
      </c>
      <c r="T36" s="45"/>
      <c r="U36" s="47">
        <f t="shared" ref="U36:U67" si="26">T36*100</f>
        <v>0</v>
      </c>
      <c r="V36" s="45"/>
      <c r="W36" s="47">
        <f t="shared" ref="W36:W67" si="27">V36*0.3*100</f>
        <v>0</v>
      </c>
      <c r="X36" s="46">
        <f t="shared" ref="X36:X67" si="28">U36+W36</f>
        <v>0</v>
      </c>
      <c r="Y36" s="45"/>
      <c r="Z36" s="46">
        <f t="shared" ref="Z36:Z67" si="29">150*Y36</f>
        <v>0</v>
      </c>
      <c r="AA36" s="45"/>
      <c r="AB36" s="46">
        <f t="shared" ref="AB36:AB67" si="30">100*AA36</f>
        <v>0</v>
      </c>
      <c r="AC36" s="45"/>
      <c r="AD36" s="46">
        <f t="shared" ref="AD36:AD67" si="31">IF(AC36=1,30,IF(AC36=2,50,IF(AC36=3,70,0)))</f>
        <v>0</v>
      </c>
      <c r="AE36" s="45"/>
      <c r="AF36" s="46">
        <f t="shared" ref="AF36:AF67" si="32">IF(AE36=1,30,IF(AE36=2,50,IF(AE36=3,70,0)))</f>
        <v>0</v>
      </c>
      <c r="AG36" s="45"/>
      <c r="AH36" s="46">
        <f t="shared" ref="AH36:AH67" si="33">IF(AG36=1,30,IF(AG36=2,50,IF(AG36=3,70,0)))</f>
        <v>0</v>
      </c>
      <c r="AI36" s="45"/>
      <c r="AJ36" s="46">
        <f t="shared" ref="AJ36:AJ67" si="34">AI36*80</f>
        <v>0</v>
      </c>
      <c r="AK36" s="48">
        <v>43241</v>
      </c>
      <c r="AL36" s="46">
        <f t="shared" ref="AL36:AL67" si="35">IF(AK36&lt;(DATE(2017,6,13)),IF(AK36&lt;(DATE(2016,12,13)),IF(AK36&lt;(DATE(2016,6,13)),0,100),200),300)</f>
        <v>300</v>
      </c>
      <c r="AM36" s="45">
        <v>1</v>
      </c>
      <c r="AN36" s="46">
        <f t="shared" ref="AN36:AN67" si="36">IF(AM36&lt;61,AM36*7,420)</f>
        <v>7</v>
      </c>
      <c r="AO36" s="45">
        <v>2</v>
      </c>
      <c r="AP36" s="46">
        <f t="shared" ref="AP36:AP67" si="37">IF(AO36&lt;7,AO36*50,300)</f>
        <v>100</v>
      </c>
      <c r="AQ36" s="45"/>
      <c r="AR36" s="46">
        <f t="shared" ref="AR36:AR67" si="38">AQ36*70</f>
        <v>0</v>
      </c>
      <c r="AS36" s="45"/>
      <c r="AT36" s="46">
        <f t="shared" ref="AT36:AT67" si="39">50*AS36</f>
        <v>0</v>
      </c>
      <c r="AU36" s="45"/>
      <c r="AV36" s="46">
        <f t="shared" ref="AV36:AV67" si="40">100*AU36</f>
        <v>0</v>
      </c>
      <c r="AW36" s="45"/>
      <c r="AX36" s="46">
        <f t="shared" ref="AX36:AX67" si="41">100*AW36</f>
        <v>0</v>
      </c>
      <c r="AY36" s="45"/>
      <c r="AZ36" s="46"/>
    </row>
    <row r="37" spans="1:52">
      <c r="A37" s="44" t="s">
        <v>96</v>
      </c>
      <c r="B37" s="53">
        <f t="shared" si="21"/>
        <v>1139.4000000000001</v>
      </c>
      <c r="C37" s="45">
        <v>312</v>
      </c>
      <c r="D37" s="44" t="s">
        <v>55</v>
      </c>
      <c r="E37" s="45">
        <v>318</v>
      </c>
      <c r="F37" s="44" t="s">
        <v>55</v>
      </c>
      <c r="G37" s="45">
        <v>314</v>
      </c>
      <c r="H37" s="44" t="s">
        <v>55</v>
      </c>
      <c r="I37" s="45">
        <v>356</v>
      </c>
      <c r="J37" s="44" t="s">
        <v>55</v>
      </c>
      <c r="K37" s="45">
        <v>360</v>
      </c>
      <c r="L37" s="45" t="s">
        <v>54</v>
      </c>
      <c r="M37" s="57">
        <v>7.04</v>
      </c>
      <c r="N37" s="56">
        <f t="shared" si="22"/>
        <v>774.4</v>
      </c>
      <c r="O37" s="45"/>
      <c r="P37" s="47">
        <f t="shared" si="23"/>
        <v>0</v>
      </c>
      <c r="Q37" s="45"/>
      <c r="R37" s="47">
        <f t="shared" si="24"/>
        <v>0</v>
      </c>
      <c r="S37" s="46">
        <f t="shared" si="25"/>
        <v>0</v>
      </c>
      <c r="T37" s="45"/>
      <c r="U37" s="47">
        <f t="shared" si="26"/>
        <v>0</v>
      </c>
      <c r="V37" s="45"/>
      <c r="W37" s="47">
        <f t="shared" si="27"/>
        <v>0</v>
      </c>
      <c r="X37" s="46">
        <f t="shared" si="28"/>
        <v>0</v>
      </c>
      <c r="Y37" s="45"/>
      <c r="Z37" s="46">
        <f t="shared" si="29"/>
        <v>0</v>
      </c>
      <c r="AA37" s="45"/>
      <c r="AB37" s="46">
        <f t="shared" si="30"/>
        <v>0</v>
      </c>
      <c r="AC37" s="45">
        <v>1</v>
      </c>
      <c r="AD37" s="46">
        <f t="shared" si="31"/>
        <v>30</v>
      </c>
      <c r="AE37" s="45"/>
      <c r="AF37" s="46">
        <f t="shared" si="32"/>
        <v>0</v>
      </c>
      <c r="AG37" s="45"/>
      <c r="AH37" s="46">
        <f t="shared" si="33"/>
        <v>0</v>
      </c>
      <c r="AI37" s="45"/>
      <c r="AJ37" s="46">
        <f t="shared" si="34"/>
        <v>0</v>
      </c>
      <c r="AK37" s="48">
        <v>43010</v>
      </c>
      <c r="AL37" s="46">
        <f t="shared" si="35"/>
        <v>300</v>
      </c>
      <c r="AM37" s="45">
        <v>5</v>
      </c>
      <c r="AN37" s="46">
        <f t="shared" si="36"/>
        <v>35</v>
      </c>
      <c r="AO37" s="45"/>
      <c r="AP37" s="46">
        <f t="shared" si="37"/>
        <v>0</v>
      </c>
      <c r="AQ37" s="45"/>
      <c r="AR37" s="46">
        <f t="shared" si="38"/>
        <v>0</v>
      </c>
      <c r="AS37" s="45"/>
      <c r="AT37" s="46">
        <f t="shared" si="39"/>
        <v>0</v>
      </c>
      <c r="AU37" s="45"/>
      <c r="AV37" s="46">
        <f t="shared" si="40"/>
        <v>0</v>
      </c>
      <c r="AW37" s="45"/>
      <c r="AX37" s="46">
        <f t="shared" si="41"/>
        <v>0</v>
      </c>
      <c r="AY37" s="45"/>
      <c r="AZ37" s="46"/>
    </row>
    <row r="38" spans="1:52">
      <c r="A38" s="44" t="s">
        <v>101</v>
      </c>
      <c r="B38" s="53">
        <f t="shared" si="21"/>
        <v>1136.5</v>
      </c>
      <c r="C38" s="45">
        <v>369</v>
      </c>
      <c r="D38" s="44" t="s">
        <v>55</v>
      </c>
      <c r="E38" s="45">
        <v>372</v>
      </c>
      <c r="F38" s="44" t="s">
        <v>55</v>
      </c>
      <c r="G38" s="45">
        <v>312</v>
      </c>
      <c r="H38" s="44" t="s">
        <v>55</v>
      </c>
      <c r="I38" s="45">
        <v>319</v>
      </c>
      <c r="J38" s="44" t="s">
        <v>55</v>
      </c>
      <c r="K38" s="45">
        <v>309</v>
      </c>
      <c r="L38" s="44" t="s">
        <v>55</v>
      </c>
      <c r="M38" s="57">
        <v>7.15</v>
      </c>
      <c r="N38" s="56">
        <f t="shared" si="22"/>
        <v>786.5</v>
      </c>
      <c r="O38" s="45"/>
      <c r="P38" s="47">
        <f t="shared" si="23"/>
        <v>0</v>
      </c>
      <c r="Q38" s="45"/>
      <c r="R38" s="47">
        <f t="shared" si="24"/>
        <v>0</v>
      </c>
      <c r="S38" s="46">
        <f t="shared" si="25"/>
        <v>0</v>
      </c>
      <c r="T38" s="45"/>
      <c r="U38" s="47">
        <f t="shared" si="26"/>
        <v>0</v>
      </c>
      <c r="V38" s="45"/>
      <c r="W38" s="47">
        <f t="shared" si="27"/>
        <v>0</v>
      </c>
      <c r="X38" s="46">
        <f t="shared" si="28"/>
        <v>0</v>
      </c>
      <c r="Y38" s="45"/>
      <c r="Z38" s="46">
        <f t="shared" si="29"/>
        <v>0</v>
      </c>
      <c r="AA38" s="45"/>
      <c r="AB38" s="46">
        <f t="shared" si="30"/>
        <v>0</v>
      </c>
      <c r="AC38" s="45"/>
      <c r="AD38" s="46">
        <f t="shared" si="31"/>
        <v>0</v>
      </c>
      <c r="AE38" s="45"/>
      <c r="AF38" s="46">
        <f t="shared" si="32"/>
        <v>0</v>
      </c>
      <c r="AG38" s="45"/>
      <c r="AH38" s="46">
        <f t="shared" si="33"/>
        <v>0</v>
      </c>
      <c r="AI38" s="45"/>
      <c r="AJ38" s="46">
        <f t="shared" si="34"/>
        <v>0</v>
      </c>
      <c r="AK38" s="48">
        <v>43173</v>
      </c>
      <c r="AL38" s="46">
        <f t="shared" si="35"/>
        <v>300</v>
      </c>
      <c r="AM38" s="45"/>
      <c r="AN38" s="46">
        <f t="shared" si="36"/>
        <v>0</v>
      </c>
      <c r="AO38" s="45">
        <v>1</v>
      </c>
      <c r="AP38" s="46">
        <f t="shared" si="37"/>
        <v>50</v>
      </c>
      <c r="AQ38" s="45"/>
      <c r="AR38" s="46">
        <f t="shared" si="38"/>
        <v>0</v>
      </c>
      <c r="AS38" s="45"/>
      <c r="AT38" s="46">
        <f t="shared" si="39"/>
        <v>0</v>
      </c>
      <c r="AU38" s="45"/>
      <c r="AV38" s="46">
        <f t="shared" si="40"/>
        <v>0</v>
      </c>
      <c r="AW38" s="45"/>
      <c r="AX38" s="46">
        <f t="shared" si="41"/>
        <v>0</v>
      </c>
      <c r="AY38" s="45"/>
      <c r="AZ38" s="46"/>
    </row>
    <row r="39" spans="1:52">
      <c r="A39" s="44" t="s">
        <v>88</v>
      </c>
      <c r="B39" s="53">
        <f t="shared" si="21"/>
        <v>1130.6999999999998</v>
      </c>
      <c r="C39" s="45">
        <v>344</v>
      </c>
      <c r="D39" s="44" t="s">
        <v>54</v>
      </c>
      <c r="E39" s="45"/>
      <c r="F39" s="45"/>
      <c r="G39" s="45"/>
      <c r="H39" s="45"/>
      <c r="I39" s="45"/>
      <c r="J39" s="45"/>
      <c r="K39" s="45"/>
      <c r="L39" s="45"/>
      <c r="M39" s="57">
        <v>7.27</v>
      </c>
      <c r="N39" s="56">
        <f t="shared" si="22"/>
        <v>799.69999999999993</v>
      </c>
      <c r="O39" s="45"/>
      <c r="P39" s="47">
        <f t="shared" si="23"/>
        <v>0</v>
      </c>
      <c r="Q39" s="45"/>
      <c r="R39" s="47">
        <f t="shared" si="24"/>
        <v>0</v>
      </c>
      <c r="S39" s="46">
        <f t="shared" si="25"/>
        <v>0</v>
      </c>
      <c r="T39" s="45">
        <v>1</v>
      </c>
      <c r="U39" s="47">
        <f t="shared" si="26"/>
        <v>100</v>
      </c>
      <c r="V39" s="45"/>
      <c r="W39" s="47">
        <f t="shared" si="27"/>
        <v>0</v>
      </c>
      <c r="X39" s="46">
        <f t="shared" si="28"/>
        <v>100</v>
      </c>
      <c r="Y39" s="45"/>
      <c r="Z39" s="46">
        <f t="shared" si="29"/>
        <v>0</v>
      </c>
      <c r="AA39" s="45"/>
      <c r="AB39" s="46">
        <f t="shared" si="30"/>
        <v>0</v>
      </c>
      <c r="AC39" s="45"/>
      <c r="AD39" s="46">
        <f t="shared" si="31"/>
        <v>0</v>
      </c>
      <c r="AE39" s="45"/>
      <c r="AF39" s="46">
        <f t="shared" si="32"/>
        <v>0</v>
      </c>
      <c r="AG39" s="45"/>
      <c r="AH39" s="46">
        <f t="shared" si="33"/>
        <v>0</v>
      </c>
      <c r="AI39" s="45"/>
      <c r="AJ39" s="46">
        <f t="shared" si="34"/>
        <v>0</v>
      </c>
      <c r="AK39" s="48">
        <v>41908</v>
      </c>
      <c r="AL39" s="46">
        <f t="shared" si="35"/>
        <v>0</v>
      </c>
      <c r="AM39" s="45">
        <v>33</v>
      </c>
      <c r="AN39" s="46">
        <f t="shared" si="36"/>
        <v>231</v>
      </c>
      <c r="AO39" s="45"/>
      <c r="AP39" s="46">
        <f t="shared" si="37"/>
        <v>0</v>
      </c>
      <c r="AQ39" s="45"/>
      <c r="AR39" s="46">
        <f t="shared" si="38"/>
        <v>0</v>
      </c>
      <c r="AS39" s="45"/>
      <c r="AT39" s="46">
        <f t="shared" si="39"/>
        <v>0</v>
      </c>
      <c r="AU39" s="45"/>
      <c r="AV39" s="46">
        <f t="shared" si="40"/>
        <v>0</v>
      </c>
      <c r="AW39" s="45"/>
      <c r="AX39" s="46">
        <f t="shared" si="41"/>
        <v>0</v>
      </c>
      <c r="AY39" s="45"/>
      <c r="AZ39" s="46"/>
    </row>
    <row r="40" spans="1:52">
      <c r="A40" s="44" t="s">
        <v>118</v>
      </c>
      <c r="B40" s="53">
        <f t="shared" si="21"/>
        <v>1120</v>
      </c>
      <c r="C40" s="45">
        <v>334</v>
      </c>
      <c r="D40" s="44" t="s">
        <v>55</v>
      </c>
      <c r="E40" s="45">
        <v>333</v>
      </c>
      <c r="F40" s="44" t="s">
        <v>55</v>
      </c>
      <c r="G40" s="45"/>
      <c r="H40" s="45"/>
      <c r="I40" s="45"/>
      <c r="J40" s="45"/>
      <c r="K40" s="45"/>
      <c r="L40" s="45"/>
      <c r="M40" s="57">
        <v>5</v>
      </c>
      <c r="N40" s="56">
        <f t="shared" si="22"/>
        <v>550</v>
      </c>
      <c r="O40" s="45"/>
      <c r="P40" s="47">
        <f t="shared" si="23"/>
        <v>0</v>
      </c>
      <c r="Q40" s="45"/>
      <c r="R40" s="47">
        <f t="shared" si="24"/>
        <v>0</v>
      </c>
      <c r="S40" s="46">
        <f t="shared" si="25"/>
        <v>0</v>
      </c>
      <c r="T40" s="45"/>
      <c r="U40" s="47">
        <f t="shared" si="26"/>
        <v>0</v>
      </c>
      <c r="V40" s="45"/>
      <c r="W40" s="47">
        <f t="shared" si="27"/>
        <v>0</v>
      </c>
      <c r="X40" s="46">
        <f t="shared" si="28"/>
        <v>0</v>
      </c>
      <c r="Y40" s="45"/>
      <c r="Z40" s="46">
        <f t="shared" si="29"/>
        <v>0</v>
      </c>
      <c r="AA40" s="45"/>
      <c r="AB40" s="46">
        <f t="shared" si="30"/>
        <v>0</v>
      </c>
      <c r="AC40" s="45">
        <v>3</v>
      </c>
      <c r="AD40" s="46">
        <f t="shared" si="31"/>
        <v>70</v>
      </c>
      <c r="AE40" s="45">
        <v>2</v>
      </c>
      <c r="AF40" s="46">
        <f t="shared" si="32"/>
        <v>50</v>
      </c>
      <c r="AG40" s="45">
        <v>1</v>
      </c>
      <c r="AH40" s="46">
        <f t="shared" si="33"/>
        <v>30</v>
      </c>
      <c r="AI40" s="45"/>
      <c r="AJ40" s="46">
        <f t="shared" si="34"/>
        <v>0</v>
      </c>
      <c r="AK40" s="48">
        <v>40436</v>
      </c>
      <c r="AL40" s="46">
        <f t="shared" si="35"/>
        <v>0</v>
      </c>
      <c r="AM40" s="45">
        <v>60</v>
      </c>
      <c r="AN40" s="46">
        <f t="shared" si="36"/>
        <v>420</v>
      </c>
      <c r="AO40" s="45"/>
      <c r="AP40" s="46">
        <f t="shared" si="37"/>
        <v>0</v>
      </c>
      <c r="AQ40" s="45"/>
      <c r="AR40" s="46">
        <f t="shared" si="38"/>
        <v>0</v>
      </c>
      <c r="AS40" s="45"/>
      <c r="AT40" s="46">
        <f t="shared" si="39"/>
        <v>0</v>
      </c>
      <c r="AU40" s="45"/>
      <c r="AV40" s="46">
        <f t="shared" si="40"/>
        <v>0</v>
      </c>
      <c r="AW40" s="45"/>
      <c r="AX40" s="46">
        <f t="shared" si="41"/>
        <v>0</v>
      </c>
      <c r="AY40" s="45"/>
      <c r="AZ40" s="46"/>
    </row>
    <row r="41" spans="1:52">
      <c r="A41" s="44" t="s">
        <v>98</v>
      </c>
      <c r="B41" s="53">
        <f t="shared" si="21"/>
        <v>1116.3</v>
      </c>
      <c r="C41" s="45">
        <v>354</v>
      </c>
      <c r="D41" s="44" t="s">
        <v>54</v>
      </c>
      <c r="E41" s="45">
        <v>337</v>
      </c>
      <c r="F41" s="44" t="s">
        <v>55</v>
      </c>
      <c r="G41" s="45">
        <v>352</v>
      </c>
      <c r="H41" s="44" t="s">
        <v>55</v>
      </c>
      <c r="I41" s="45">
        <v>356</v>
      </c>
      <c r="J41" s="44" t="s">
        <v>55</v>
      </c>
      <c r="K41" s="45">
        <v>333</v>
      </c>
      <c r="L41" s="44" t="s">
        <v>55</v>
      </c>
      <c r="M41" s="57">
        <v>6.33</v>
      </c>
      <c r="N41" s="56">
        <f t="shared" si="22"/>
        <v>696.3</v>
      </c>
      <c r="O41" s="45"/>
      <c r="P41" s="47">
        <f t="shared" si="23"/>
        <v>0</v>
      </c>
      <c r="Q41" s="45"/>
      <c r="R41" s="47">
        <f t="shared" si="24"/>
        <v>0</v>
      </c>
      <c r="S41" s="46">
        <f t="shared" si="25"/>
        <v>0</v>
      </c>
      <c r="T41" s="45"/>
      <c r="U41" s="47">
        <f t="shared" si="26"/>
        <v>0</v>
      </c>
      <c r="V41" s="45"/>
      <c r="W41" s="47">
        <f t="shared" si="27"/>
        <v>0</v>
      </c>
      <c r="X41" s="46">
        <f t="shared" si="28"/>
        <v>0</v>
      </c>
      <c r="Y41" s="45"/>
      <c r="Z41" s="46">
        <f t="shared" si="29"/>
        <v>0</v>
      </c>
      <c r="AA41" s="45"/>
      <c r="AB41" s="46">
        <f t="shared" si="30"/>
        <v>0</v>
      </c>
      <c r="AC41" s="45"/>
      <c r="AD41" s="46">
        <f t="shared" si="31"/>
        <v>0</v>
      </c>
      <c r="AE41" s="45"/>
      <c r="AF41" s="46">
        <f t="shared" si="32"/>
        <v>0</v>
      </c>
      <c r="AG41" s="45"/>
      <c r="AH41" s="46">
        <f t="shared" si="33"/>
        <v>0</v>
      </c>
      <c r="AI41" s="45"/>
      <c r="AJ41" s="46">
        <f t="shared" si="34"/>
        <v>0</v>
      </c>
      <c r="AK41" s="48">
        <v>38387</v>
      </c>
      <c r="AL41" s="46">
        <f t="shared" si="35"/>
        <v>0</v>
      </c>
      <c r="AM41" s="45">
        <v>60</v>
      </c>
      <c r="AN41" s="46">
        <f t="shared" si="36"/>
        <v>420</v>
      </c>
      <c r="AO41" s="45"/>
      <c r="AP41" s="46">
        <f t="shared" si="37"/>
        <v>0</v>
      </c>
      <c r="AQ41" s="45"/>
      <c r="AR41" s="46">
        <f t="shared" si="38"/>
        <v>0</v>
      </c>
      <c r="AS41" s="45"/>
      <c r="AT41" s="46">
        <f t="shared" si="39"/>
        <v>0</v>
      </c>
      <c r="AU41" s="45"/>
      <c r="AV41" s="46">
        <f t="shared" si="40"/>
        <v>0</v>
      </c>
      <c r="AW41" s="45"/>
      <c r="AX41" s="46">
        <f t="shared" si="41"/>
        <v>0</v>
      </c>
      <c r="AY41" s="45"/>
      <c r="AZ41" s="46"/>
    </row>
    <row r="42" spans="1:52">
      <c r="A42" s="44" t="s">
        <v>68</v>
      </c>
      <c r="B42" s="53">
        <f t="shared" si="21"/>
        <v>1101.8</v>
      </c>
      <c r="C42" s="45">
        <v>335</v>
      </c>
      <c r="D42" s="44" t="s">
        <v>54</v>
      </c>
      <c r="E42" s="45"/>
      <c r="F42" s="45"/>
      <c r="G42" s="45"/>
      <c r="H42" s="45"/>
      <c r="I42" s="45"/>
      <c r="J42" s="45"/>
      <c r="K42" s="45"/>
      <c r="L42" s="45"/>
      <c r="M42" s="57">
        <v>6.58</v>
      </c>
      <c r="N42" s="56">
        <f t="shared" si="22"/>
        <v>723.8</v>
      </c>
      <c r="O42" s="45"/>
      <c r="P42" s="47">
        <f t="shared" si="23"/>
        <v>0</v>
      </c>
      <c r="Q42" s="45"/>
      <c r="R42" s="47">
        <f t="shared" si="24"/>
        <v>0</v>
      </c>
      <c r="S42" s="46">
        <f t="shared" si="25"/>
        <v>0</v>
      </c>
      <c r="T42" s="45"/>
      <c r="U42" s="47">
        <f t="shared" si="26"/>
        <v>0</v>
      </c>
      <c r="V42" s="45"/>
      <c r="W42" s="47">
        <f t="shared" si="27"/>
        <v>0</v>
      </c>
      <c r="X42" s="46">
        <f t="shared" si="28"/>
        <v>0</v>
      </c>
      <c r="Y42" s="45"/>
      <c r="Z42" s="46">
        <f t="shared" si="29"/>
        <v>0</v>
      </c>
      <c r="AA42" s="45"/>
      <c r="AB42" s="46">
        <f t="shared" si="30"/>
        <v>0</v>
      </c>
      <c r="AC42" s="45"/>
      <c r="AD42" s="46">
        <f t="shared" si="31"/>
        <v>0</v>
      </c>
      <c r="AE42" s="45"/>
      <c r="AF42" s="46">
        <f t="shared" si="32"/>
        <v>0</v>
      </c>
      <c r="AG42" s="45"/>
      <c r="AH42" s="46">
        <f t="shared" si="33"/>
        <v>0</v>
      </c>
      <c r="AI42" s="45"/>
      <c r="AJ42" s="46">
        <f t="shared" si="34"/>
        <v>0</v>
      </c>
      <c r="AK42" s="48">
        <v>43011</v>
      </c>
      <c r="AL42" s="46">
        <f t="shared" si="35"/>
        <v>300</v>
      </c>
      <c r="AM42" s="45">
        <v>4</v>
      </c>
      <c r="AN42" s="46">
        <f t="shared" si="36"/>
        <v>28</v>
      </c>
      <c r="AO42" s="45">
        <v>1</v>
      </c>
      <c r="AP42" s="46">
        <f t="shared" si="37"/>
        <v>50</v>
      </c>
      <c r="AQ42" s="45"/>
      <c r="AR42" s="46">
        <f t="shared" si="38"/>
        <v>0</v>
      </c>
      <c r="AS42" s="45"/>
      <c r="AT42" s="46">
        <f t="shared" si="39"/>
        <v>0</v>
      </c>
      <c r="AU42" s="45"/>
      <c r="AV42" s="46">
        <f t="shared" si="40"/>
        <v>0</v>
      </c>
      <c r="AW42" s="45"/>
      <c r="AX42" s="46">
        <f t="shared" si="41"/>
        <v>0</v>
      </c>
      <c r="AY42" s="45"/>
      <c r="AZ42" s="46"/>
    </row>
    <row r="43" spans="1:52">
      <c r="A43" s="44" t="s">
        <v>92</v>
      </c>
      <c r="B43" s="53">
        <f t="shared" si="21"/>
        <v>1101.5999999999999</v>
      </c>
      <c r="C43" s="45">
        <v>358</v>
      </c>
      <c r="D43" s="44" t="s">
        <v>55</v>
      </c>
      <c r="E43" s="45">
        <v>357</v>
      </c>
      <c r="F43" s="44" t="s">
        <v>55</v>
      </c>
      <c r="G43" s="45"/>
      <c r="H43" s="45"/>
      <c r="I43" s="45"/>
      <c r="J43" s="45"/>
      <c r="K43" s="45"/>
      <c r="L43" s="45"/>
      <c r="M43" s="57">
        <v>6.56</v>
      </c>
      <c r="N43" s="56">
        <f t="shared" si="22"/>
        <v>721.59999999999991</v>
      </c>
      <c r="O43" s="45"/>
      <c r="P43" s="47">
        <f t="shared" si="23"/>
        <v>0</v>
      </c>
      <c r="Q43" s="45"/>
      <c r="R43" s="47">
        <f t="shared" si="24"/>
        <v>0</v>
      </c>
      <c r="S43" s="46">
        <f t="shared" si="25"/>
        <v>0</v>
      </c>
      <c r="T43" s="45"/>
      <c r="U43" s="47">
        <f t="shared" si="26"/>
        <v>0</v>
      </c>
      <c r="V43" s="45"/>
      <c r="W43" s="47">
        <f t="shared" si="27"/>
        <v>0</v>
      </c>
      <c r="X43" s="46">
        <f t="shared" si="28"/>
        <v>0</v>
      </c>
      <c r="Y43" s="45"/>
      <c r="Z43" s="46">
        <f t="shared" si="29"/>
        <v>0</v>
      </c>
      <c r="AA43" s="45"/>
      <c r="AB43" s="46">
        <f t="shared" si="30"/>
        <v>0</v>
      </c>
      <c r="AC43" s="45">
        <v>2</v>
      </c>
      <c r="AD43" s="46">
        <f t="shared" si="31"/>
        <v>50</v>
      </c>
      <c r="AE43" s="45">
        <v>1</v>
      </c>
      <c r="AF43" s="46">
        <f t="shared" si="32"/>
        <v>30</v>
      </c>
      <c r="AG43" s="45"/>
      <c r="AH43" s="46">
        <f t="shared" si="33"/>
        <v>0</v>
      </c>
      <c r="AI43" s="45"/>
      <c r="AJ43" s="46">
        <f t="shared" si="34"/>
        <v>0</v>
      </c>
      <c r="AK43" s="48">
        <v>42867</v>
      </c>
      <c r="AL43" s="46">
        <f t="shared" si="35"/>
        <v>200</v>
      </c>
      <c r="AM43" s="45"/>
      <c r="AN43" s="46">
        <f t="shared" si="36"/>
        <v>0</v>
      </c>
      <c r="AO43" s="45">
        <v>2</v>
      </c>
      <c r="AP43" s="46">
        <f t="shared" si="37"/>
        <v>100</v>
      </c>
      <c r="AQ43" s="45"/>
      <c r="AR43" s="46">
        <f t="shared" si="38"/>
        <v>0</v>
      </c>
      <c r="AS43" s="45"/>
      <c r="AT43" s="46">
        <f t="shared" si="39"/>
        <v>0</v>
      </c>
      <c r="AU43" s="45"/>
      <c r="AV43" s="46">
        <f t="shared" si="40"/>
        <v>0</v>
      </c>
      <c r="AW43" s="45"/>
      <c r="AX43" s="46">
        <f t="shared" si="41"/>
        <v>0</v>
      </c>
      <c r="AY43" s="45"/>
      <c r="AZ43" s="46"/>
    </row>
    <row r="44" spans="1:52">
      <c r="A44" s="44" t="s">
        <v>81</v>
      </c>
      <c r="B44" s="53">
        <f t="shared" si="21"/>
        <v>1079.5</v>
      </c>
      <c r="C44" s="45">
        <v>336</v>
      </c>
      <c r="D44" s="44" t="s">
        <v>54</v>
      </c>
      <c r="E44" s="45"/>
      <c r="F44" s="45"/>
      <c r="G44" s="45"/>
      <c r="H44" s="45"/>
      <c r="I44" s="45"/>
      <c r="J44" s="45"/>
      <c r="K44" s="45"/>
      <c r="L44" s="45"/>
      <c r="M44" s="57">
        <v>6.45</v>
      </c>
      <c r="N44" s="56">
        <f t="shared" si="22"/>
        <v>709.5</v>
      </c>
      <c r="O44" s="45"/>
      <c r="P44" s="47">
        <f t="shared" si="23"/>
        <v>0</v>
      </c>
      <c r="Q44" s="45"/>
      <c r="R44" s="47">
        <f t="shared" si="24"/>
        <v>0</v>
      </c>
      <c r="S44" s="46">
        <f t="shared" si="25"/>
        <v>0</v>
      </c>
      <c r="T44" s="45"/>
      <c r="U44" s="47">
        <f t="shared" si="26"/>
        <v>0</v>
      </c>
      <c r="V44" s="45"/>
      <c r="W44" s="47">
        <f t="shared" si="27"/>
        <v>0</v>
      </c>
      <c r="X44" s="46">
        <f t="shared" si="28"/>
        <v>0</v>
      </c>
      <c r="Y44" s="45"/>
      <c r="Z44" s="46">
        <f t="shared" si="29"/>
        <v>0</v>
      </c>
      <c r="AA44" s="45"/>
      <c r="AB44" s="46">
        <f t="shared" si="30"/>
        <v>0</v>
      </c>
      <c r="AC44" s="45">
        <v>3</v>
      </c>
      <c r="AD44" s="46">
        <f t="shared" si="31"/>
        <v>70</v>
      </c>
      <c r="AE44" s="45"/>
      <c r="AF44" s="46">
        <f t="shared" si="32"/>
        <v>0</v>
      </c>
      <c r="AG44" s="45"/>
      <c r="AH44" s="46">
        <f t="shared" si="33"/>
        <v>0</v>
      </c>
      <c r="AI44" s="45"/>
      <c r="AJ44" s="46">
        <f t="shared" si="34"/>
        <v>0</v>
      </c>
      <c r="AK44" s="48">
        <v>43236</v>
      </c>
      <c r="AL44" s="46">
        <f t="shared" si="35"/>
        <v>300</v>
      </c>
      <c r="AM44" s="45"/>
      <c r="AN44" s="46">
        <f t="shared" si="36"/>
        <v>0</v>
      </c>
      <c r="AO44" s="45"/>
      <c r="AP44" s="46">
        <f t="shared" si="37"/>
        <v>0</v>
      </c>
      <c r="AQ44" s="45"/>
      <c r="AR44" s="46">
        <f t="shared" si="38"/>
        <v>0</v>
      </c>
      <c r="AS44" s="45"/>
      <c r="AT44" s="46">
        <f t="shared" si="39"/>
        <v>0</v>
      </c>
      <c r="AU44" s="45"/>
      <c r="AV44" s="46">
        <f t="shared" si="40"/>
        <v>0</v>
      </c>
      <c r="AW44" s="45"/>
      <c r="AX44" s="46">
        <f t="shared" si="41"/>
        <v>0</v>
      </c>
      <c r="AY44" s="45"/>
      <c r="AZ44" s="46"/>
    </row>
    <row r="45" spans="1:52">
      <c r="A45" s="44" t="s">
        <v>76</v>
      </c>
      <c r="B45" s="53">
        <f t="shared" si="21"/>
        <v>1057.4000000000001</v>
      </c>
      <c r="C45" s="45">
        <v>316</v>
      </c>
      <c r="D45" s="44" t="s">
        <v>54</v>
      </c>
      <c r="E45" s="45">
        <v>311</v>
      </c>
      <c r="F45" s="44" t="s">
        <v>55</v>
      </c>
      <c r="G45" s="45">
        <v>314</v>
      </c>
      <c r="H45" s="44" t="s">
        <v>55</v>
      </c>
      <c r="I45" s="45"/>
      <c r="J45" s="45"/>
      <c r="K45" s="45"/>
      <c r="L45" s="45"/>
      <c r="M45" s="57">
        <v>5.84</v>
      </c>
      <c r="N45" s="56">
        <f t="shared" si="22"/>
        <v>642.4</v>
      </c>
      <c r="O45" s="45"/>
      <c r="P45" s="47">
        <f t="shared" si="23"/>
        <v>0</v>
      </c>
      <c r="Q45" s="45"/>
      <c r="R45" s="47">
        <f t="shared" si="24"/>
        <v>0</v>
      </c>
      <c r="S45" s="46">
        <f t="shared" si="25"/>
        <v>0</v>
      </c>
      <c r="T45" s="45"/>
      <c r="U45" s="47">
        <f t="shared" si="26"/>
        <v>0</v>
      </c>
      <c r="V45" s="45"/>
      <c r="W45" s="47">
        <f t="shared" si="27"/>
        <v>0</v>
      </c>
      <c r="X45" s="46">
        <f t="shared" si="28"/>
        <v>0</v>
      </c>
      <c r="Y45" s="45"/>
      <c r="Z45" s="46">
        <f t="shared" si="29"/>
        <v>0</v>
      </c>
      <c r="AA45" s="45"/>
      <c r="AB45" s="46">
        <f t="shared" si="30"/>
        <v>0</v>
      </c>
      <c r="AC45" s="45"/>
      <c r="AD45" s="46">
        <f t="shared" si="31"/>
        <v>0</v>
      </c>
      <c r="AE45" s="45"/>
      <c r="AF45" s="46">
        <f t="shared" si="32"/>
        <v>0</v>
      </c>
      <c r="AG45" s="45"/>
      <c r="AH45" s="46">
        <f t="shared" si="33"/>
        <v>0</v>
      </c>
      <c r="AI45" s="45"/>
      <c r="AJ45" s="46">
        <f t="shared" si="34"/>
        <v>0</v>
      </c>
      <c r="AK45" s="48">
        <v>40492</v>
      </c>
      <c r="AL45" s="46">
        <f t="shared" si="35"/>
        <v>0</v>
      </c>
      <c r="AM45" s="45">
        <v>45</v>
      </c>
      <c r="AN45" s="46">
        <f t="shared" si="36"/>
        <v>315</v>
      </c>
      <c r="AO45" s="45">
        <v>2</v>
      </c>
      <c r="AP45" s="46">
        <f t="shared" si="37"/>
        <v>100</v>
      </c>
      <c r="AQ45" s="45"/>
      <c r="AR45" s="46">
        <f t="shared" si="38"/>
        <v>0</v>
      </c>
      <c r="AS45" s="45"/>
      <c r="AT45" s="46">
        <f t="shared" si="39"/>
        <v>0</v>
      </c>
      <c r="AU45" s="45"/>
      <c r="AV45" s="46">
        <f t="shared" si="40"/>
        <v>0</v>
      </c>
      <c r="AW45" s="45"/>
      <c r="AX45" s="46">
        <f t="shared" si="41"/>
        <v>0</v>
      </c>
      <c r="AY45" s="45"/>
      <c r="AZ45" s="46"/>
    </row>
    <row r="46" spans="1:52">
      <c r="A46" s="44" t="s">
        <v>70</v>
      </c>
      <c r="B46" s="53">
        <f t="shared" si="21"/>
        <v>1050</v>
      </c>
      <c r="C46" s="45">
        <v>350</v>
      </c>
      <c r="D46" s="44" t="s">
        <v>55</v>
      </c>
      <c r="E46" s="45"/>
      <c r="F46" s="45"/>
      <c r="G46" s="45"/>
      <c r="H46" s="45"/>
      <c r="I46" s="45"/>
      <c r="J46" s="45"/>
      <c r="K46" s="45"/>
      <c r="L46" s="45"/>
      <c r="M46" s="57">
        <v>5</v>
      </c>
      <c r="N46" s="56">
        <f t="shared" si="22"/>
        <v>550</v>
      </c>
      <c r="O46" s="45"/>
      <c r="P46" s="47">
        <f t="shared" si="23"/>
        <v>0</v>
      </c>
      <c r="Q46" s="45"/>
      <c r="R46" s="47">
        <f t="shared" si="24"/>
        <v>0</v>
      </c>
      <c r="S46" s="46">
        <f t="shared" si="25"/>
        <v>0</v>
      </c>
      <c r="T46" s="45"/>
      <c r="U46" s="47">
        <f t="shared" si="26"/>
        <v>0</v>
      </c>
      <c r="V46" s="45"/>
      <c r="W46" s="47">
        <f t="shared" si="27"/>
        <v>0</v>
      </c>
      <c r="X46" s="46">
        <f t="shared" si="28"/>
        <v>0</v>
      </c>
      <c r="Y46" s="45"/>
      <c r="Z46" s="46">
        <f t="shared" si="29"/>
        <v>0</v>
      </c>
      <c r="AA46" s="45"/>
      <c r="AB46" s="46">
        <f t="shared" si="30"/>
        <v>0</v>
      </c>
      <c r="AC46" s="45"/>
      <c r="AD46" s="46">
        <f t="shared" si="31"/>
        <v>0</v>
      </c>
      <c r="AE46" s="45"/>
      <c r="AF46" s="46">
        <f t="shared" si="32"/>
        <v>0</v>
      </c>
      <c r="AG46" s="45"/>
      <c r="AH46" s="46">
        <f t="shared" si="33"/>
        <v>0</v>
      </c>
      <c r="AI46" s="45">
        <v>1</v>
      </c>
      <c r="AJ46" s="46">
        <f t="shared" si="34"/>
        <v>80</v>
      </c>
      <c r="AK46" s="48">
        <v>34555</v>
      </c>
      <c r="AL46" s="46">
        <f t="shared" si="35"/>
        <v>0</v>
      </c>
      <c r="AM46" s="45">
        <v>60</v>
      </c>
      <c r="AN46" s="46">
        <f t="shared" si="36"/>
        <v>420</v>
      </c>
      <c r="AO46" s="45"/>
      <c r="AP46" s="46">
        <f t="shared" si="37"/>
        <v>0</v>
      </c>
      <c r="AQ46" s="45"/>
      <c r="AR46" s="46">
        <f t="shared" si="38"/>
        <v>0</v>
      </c>
      <c r="AS46" s="45"/>
      <c r="AT46" s="46">
        <f t="shared" si="39"/>
        <v>0</v>
      </c>
      <c r="AU46" s="45"/>
      <c r="AV46" s="46">
        <f t="shared" si="40"/>
        <v>0</v>
      </c>
      <c r="AW46" s="45"/>
      <c r="AX46" s="46">
        <f t="shared" si="41"/>
        <v>0</v>
      </c>
      <c r="AY46" s="45"/>
      <c r="AZ46" s="46"/>
    </row>
    <row r="47" spans="1:52">
      <c r="A47" s="44" t="s">
        <v>78</v>
      </c>
      <c r="B47" s="53">
        <f t="shared" si="21"/>
        <v>1049</v>
      </c>
      <c r="C47" s="45">
        <v>344</v>
      </c>
      <c r="D47" s="44" t="s">
        <v>54</v>
      </c>
      <c r="E47" s="45">
        <v>346</v>
      </c>
      <c r="F47" s="44" t="s">
        <v>55</v>
      </c>
      <c r="G47" s="45">
        <v>337</v>
      </c>
      <c r="H47" s="44" t="s">
        <v>55</v>
      </c>
      <c r="I47" s="45"/>
      <c r="J47" s="45"/>
      <c r="K47" s="45"/>
      <c r="L47" s="45"/>
      <c r="M47" s="57">
        <v>5.9</v>
      </c>
      <c r="N47" s="56">
        <f t="shared" si="22"/>
        <v>649</v>
      </c>
      <c r="O47" s="45"/>
      <c r="P47" s="47">
        <f t="shared" si="23"/>
        <v>0</v>
      </c>
      <c r="Q47" s="45"/>
      <c r="R47" s="47">
        <f t="shared" si="24"/>
        <v>0</v>
      </c>
      <c r="S47" s="46">
        <f t="shared" si="25"/>
        <v>0</v>
      </c>
      <c r="T47" s="45"/>
      <c r="U47" s="47">
        <f t="shared" si="26"/>
        <v>0</v>
      </c>
      <c r="V47" s="45"/>
      <c r="W47" s="47">
        <f t="shared" si="27"/>
        <v>0</v>
      </c>
      <c r="X47" s="46">
        <f t="shared" si="28"/>
        <v>0</v>
      </c>
      <c r="Y47" s="45"/>
      <c r="Z47" s="46">
        <f t="shared" si="29"/>
        <v>0</v>
      </c>
      <c r="AA47" s="45"/>
      <c r="AB47" s="46">
        <f t="shared" si="30"/>
        <v>0</v>
      </c>
      <c r="AC47" s="45"/>
      <c r="AD47" s="46">
        <f t="shared" si="31"/>
        <v>0</v>
      </c>
      <c r="AE47" s="45"/>
      <c r="AF47" s="46">
        <f t="shared" si="32"/>
        <v>0</v>
      </c>
      <c r="AG47" s="45"/>
      <c r="AH47" s="46">
        <f t="shared" si="33"/>
        <v>0</v>
      </c>
      <c r="AI47" s="45"/>
      <c r="AJ47" s="46">
        <f t="shared" si="34"/>
        <v>0</v>
      </c>
      <c r="AK47" s="48">
        <v>43129</v>
      </c>
      <c r="AL47" s="46">
        <f t="shared" si="35"/>
        <v>300</v>
      </c>
      <c r="AM47" s="45"/>
      <c r="AN47" s="46">
        <f t="shared" si="36"/>
        <v>0</v>
      </c>
      <c r="AO47" s="45">
        <v>2</v>
      </c>
      <c r="AP47" s="46">
        <f t="shared" si="37"/>
        <v>100</v>
      </c>
      <c r="AQ47" s="45"/>
      <c r="AR47" s="46">
        <f t="shared" si="38"/>
        <v>0</v>
      </c>
      <c r="AS47" s="45"/>
      <c r="AT47" s="46">
        <f t="shared" si="39"/>
        <v>0</v>
      </c>
      <c r="AU47" s="45"/>
      <c r="AV47" s="46">
        <f t="shared" si="40"/>
        <v>0</v>
      </c>
      <c r="AW47" s="45"/>
      <c r="AX47" s="46">
        <f t="shared" si="41"/>
        <v>0</v>
      </c>
      <c r="AY47" s="45"/>
      <c r="AZ47" s="46"/>
    </row>
    <row r="48" spans="1:52">
      <c r="A48" s="44" t="s">
        <v>64</v>
      </c>
      <c r="B48" s="53">
        <f t="shared" si="21"/>
        <v>1044.7</v>
      </c>
      <c r="C48" s="45">
        <v>309</v>
      </c>
      <c r="D48" s="44" t="s">
        <v>54</v>
      </c>
      <c r="E48" s="45">
        <v>320</v>
      </c>
      <c r="F48" s="44" t="s">
        <v>54</v>
      </c>
      <c r="G48" s="45">
        <v>319</v>
      </c>
      <c r="H48" s="44" t="s">
        <v>54</v>
      </c>
      <c r="I48" s="45">
        <v>313</v>
      </c>
      <c r="J48" s="44" t="s">
        <v>54</v>
      </c>
      <c r="K48" s="45">
        <v>310</v>
      </c>
      <c r="L48" s="44" t="s">
        <v>54</v>
      </c>
      <c r="M48" s="57">
        <v>7.57</v>
      </c>
      <c r="N48" s="56">
        <f t="shared" si="22"/>
        <v>832.7</v>
      </c>
      <c r="O48" s="45"/>
      <c r="P48" s="47">
        <f t="shared" si="23"/>
        <v>0</v>
      </c>
      <c r="Q48" s="45"/>
      <c r="R48" s="47">
        <f t="shared" si="24"/>
        <v>0</v>
      </c>
      <c r="S48" s="46">
        <f t="shared" si="25"/>
        <v>0</v>
      </c>
      <c r="T48" s="45"/>
      <c r="U48" s="47">
        <f t="shared" si="26"/>
        <v>0</v>
      </c>
      <c r="V48" s="45"/>
      <c r="W48" s="47">
        <f t="shared" si="27"/>
        <v>0</v>
      </c>
      <c r="X48" s="46">
        <f t="shared" si="28"/>
        <v>0</v>
      </c>
      <c r="Y48" s="45"/>
      <c r="Z48" s="46">
        <f t="shared" si="29"/>
        <v>0</v>
      </c>
      <c r="AA48" s="45"/>
      <c r="AB48" s="46">
        <f t="shared" si="30"/>
        <v>0</v>
      </c>
      <c r="AC48" s="45">
        <v>1</v>
      </c>
      <c r="AD48" s="46">
        <f t="shared" si="31"/>
        <v>30</v>
      </c>
      <c r="AE48" s="45"/>
      <c r="AF48" s="46">
        <f t="shared" si="32"/>
        <v>0</v>
      </c>
      <c r="AG48" s="45"/>
      <c r="AH48" s="46">
        <f t="shared" si="33"/>
        <v>0</v>
      </c>
      <c r="AI48" s="45"/>
      <c r="AJ48" s="46">
        <f t="shared" si="34"/>
        <v>0</v>
      </c>
      <c r="AK48" s="48">
        <v>42083</v>
      </c>
      <c r="AL48" s="46">
        <f t="shared" si="35"/>
        <v>0</v>
      </c>
      <c r="AM48" s="45">
        <v>26</v>
      </c>
      <c r="AN48" s="46">
        <f t="shared" si="36"/>
        <v>182</v>
      </c>
      <c r="AO48" s="45"/>
      <c r="AP48" s="46">
        <f t="shared" si="37"/>
        <v>0</v>
      </c>
      <c r="AQ48" s="45"/>
      <c r="AR48" s="46">
        <f t="shared" si="38"/>
        <v>0</v>
      </c>
      <c r="AS48" s="45"/>
      <c r="AT48" s="46">
        <f t="shared" si="39"/>
        <v>0</v>
      </c>
      <c r="AU48" s="45"/>
      <c r="AV48" s="46">
        <f t="shared" si="40"/>
        <v>0</v>
      </c>
      <c r="AW48" s="45"/>
      <c r="AX48" s="46">
        <f t="shared" si="41"/>
        <v>0</v>
      </c>
      <c r="AY48" s="45"/>
      <c r="AZ48" s="46"/>
    </row>
    <row r="49" spans="1:52">
      <c r="A49" s="44" t="s">
        <v>67</v>
      </c>
      <c r="B49" s="53">
        <f t="shared" si="21"/>
        <v>1044.2</v>
      </c>
      <c r="C49" s="45">
        <v>316</v>
      </c>
      <c r="D49" s="44" t="s">
        <v>54</v>
      </c>
      <c r="E49" s="45">
        <v>311</v>
      </c>
      <c r="F49" s="44" t="s">
        <v>54</v>
      </c>
      <c r="G49" s="45">
        <v>314</v>
      </c>
      <c r="H49" s="44" t="s">
        <v>54</v>
      </c>
      <c r="I49" s="45">
        <v>318</v>
      </c>
      <c r="J49" s="44" t="s">
        <v>54</v>
      </c>
      <c r="K49" s="45">
        <v>313</v>
      </c>
      <c r="L49" s="45" t="s">
        <v>55</v>
      </c>
      <c r="M49" s="57">
        <v>7.82</v>
      </c>
      <c r="N49" s="56">
        <f t="shared" si="22"/>
        <v>860.2</v>
      </c>
      <c r="O49" s="45"/>
      <c r="P49" s="47">
        <f t="shared" si="23"/>
        <v>0</v>
      </c>
      <c r="Q49" s="45"/>
      <c r="R49" s="47">
        <f t="shared" si="24"/>
        <v>0</v>
      </c>
      <c r="S49" s="46">
        <f t="shared" si="25"/>
        <v>0</v>
      </c>
      <c r="T49" s="45"/>
      <c r="U49" s="47">
        <f t="shared" si="26"/>
        <v>0</v>
      </c>
      <c r="V49" s="45"/>
      <c r="W49" s="47">
        <f t="shared" si="27"/>
        <v>0</v>
      </c>
      <c r="X49" s="46">
        <f t="shared" si="28"/>
        <v>0</v>
      </c>
      <c r="Y49" s="45"/>
      <c r="Z49" s="46">
        <f t="shared" si="29"/>
        <v>0</v>
      </c>
      <c r="AA49" s="45"/>
      <c r="AB49" s="46">
        <f t="shared" si="30"/>
        <v>0</v>
      </c>
      <c r="AC49" s="45">
        <v>1</v>
      </c>
      <c r="AD49" s="46">
        <f t="shared" si="31"/>
        <v>30</v>
      </c>
      <c r="AE49" s="45">
        <v>3</v>
      </c>
      <c r="AF49" s="46">
        <f t="shared" si="32"/>
        <v>70</v>
      </c>
      <c r="AG49" s="45"/>
      <c r="AH49" s="46">
        <f t="shared" si="33"/>
        <v>0</v>
      </c>
      <c r="AI49" s="45"/>
      <c r="AJ49" s="46">
        <f t="shared" si="34"/>
        <v>0</v>
      </c>
      <c r="AK49" s="48">
        <v>41592</v>
      </c>
      <c r="AL49" s="46">
        <f t="shared" si="35"/>
        <v>0</v>
      </c>
      <c r="AM49" s="45">
        <v>12</v>
      </c>
      <c r="AN49" s="46">
        <f t="shared" si="36"/>
        <v>84</v>
      </c>
      <c r="AO49" s="45"/>
      <c r="AP49" s="46">
        <f t="shared" si="37"/>
        <v>0</v>
      </c>
      <c r="AQ49" s="45"/>
      <c r="AR49" s="46">
        <f t="shared" si="38"/>
        <v>0</v>
      </c>
      <c r="AS49" s="45"/>
      <c r="AT49" s="46">
        <f t="shared" si="39"/>
        <v>0</v>
      </c>
      <c r="AU49" s="45"/>
      <c r="AV49" s="46">
        <f t="shared" si="40"/>
        <v>0</v>
      </c>
      <c r="AW49" s="45"/>
      <c r="AX49" s="46">
        <f t="shared" si="41"/>
        <v>0</v>
      </c>
      <c r="AY49" s="45"/>
      <c r="AZ49" s="46"/>
    </row>
    <row r="50" spans="1:52">
      <c r="A50" s="44" t="s">
        <v>107</v>
      </c>
      <c r="B50" s="53">
        <f t="shared" si="21"/>
        <v>1035.5999999999999</v>
      </c>
      <c r="C50" s="45">
        <v>315</v>
      </c>
      <c r="D50" s="44" t="s">
        <v>54</v>
      </c>
      <c r="E50" s="45">
        <v>313</v>
      </c>
      <c r="F50" s="44" t="s">
        <v>55</v>
      </c>
      <c r="G50" s="45">
        <v>318</v>
      </c>
      <c r="H50" s="44" t="s">
        <v>55</v>
      </c>
      <c r="I50" s="45">
        <v>310</v>
      </c>
      <c r="J50" s="44" t="s">
        <v>55</v>
      </c>
      <c r="K50" s="45">
        <v>319</v>
      </c>
      <c r="L50" s="44" t="s">
        <v>55</v>
      </c>
      <c r="M50" s="57">
        <v>7.26</v>
      </c>
      <c r="N50" s="56">
        <f t="shared" si="22"/>
        <v>798.6</v>
      </c>
      <c r="O50" s="45"/>
      <c r="P50" s="47">
        <f t="shared" si="23"/>
        <v>0</v>
      </c>
      <c r="Q50" s="45"/>
      <c r="R50" s="47">
        <f t="shared" si="24"/>
        <v>0</v>
      </c>
      <c r="S50" s="46">
        <f t="shared" si="25"/>
        <v>0</v>
      </c>
      <c r="T50" s="45"/>
      <c r="U50" s="47">
        <f t="shared" si="26"/>
        <v>0</v>
      </c>
      <c r="V50" s="45"/>
      <c r="W50" s="47">
        <f t="shared" si="27"/>
        <v>0</v>
      </c>
      <c r="X50" s="46">
        <f t="shared" si="28"/>
        <v>0</v>
      </c>
      <c r="Y50" s="45"/>
      <c r="Z50" s="46">
        <f t="shared" si="29"/>
        <v>0</v>
      </c>
      <c r="AA50" s="45"/>
      <c r="AB50" s="46">
        <f t="shared" si="30"/>
        <v>0</v>
      </c>
      <c r="AC50" s="45">
        <v>1</v>
      </c>
      <c r="AD50" s="46">
        <f t="shared" si="31"/>
        <v>30</v>
      </c>
      <c r="AE50" s="45"/>
      <c r="AF50" s="46">
        <f t="shared" si="32"/>
        <v>0</v>
      </c>
      <c r="AG50" s="45"/>
      <c r="AH50" s="46">
        <f t="shared" si="33"/>
        <v>0</v>
      </c>
      <c r="AI50" s="45"/>
      <c r="AJ50" s="46">
        <f t="shared" si="34"/>
        <v>0</v>
      </c>
      <c r="AK50" s="48">
        <v>42867</v>
      </c>
      <c r="AL50" s="46">
        <f t="shared" si="35"/>
        <v>200</v>
      </c>
      <c r="AM50" s="45">
        <v>1</v>
      </c>
      <c r="AN50" s="46">
        <f t="shared" si="36"/>
        <v>7</v>
      </c>
      <c r="AO50" s="45"/>
      <c r="AP50" s="46">
        <f t="shared" si="37"/>
        <v>0</v>
      </c>
      <c r="AQ50" s="45"/>
      <c r="AR50" s="46">
        <f t="shared" si="38"/>
        <v>0</v>
      </c>
      <c r="AS50" s="45"/>
      <c r="AT50" s="46">
        <f t="shared" si="39"/>
        <v>0</v>
      </c>
      <c r="AU50" s="45"/>
      <c r="AV50" s="46">
        <f t="shared" si="40"/>
        <v>0</v>
      </c>
      <c r="AW50" s="45"/>
      <c r="AX50" s="46">
        <f t="shared" si="41"/>
        <v>0</v>
      </c>
      <c r="AY50" s="45"/>
      <c r="AZ50" s="46"/>
    </row>
    <row r="51" spans="1:52">
      <c r="A51" s="44" t="s">
        <v>102</v>
      </c>
      <c r="B51" s="53">
        <f t="shared" si="21"/>
        <v>1032.8</v>
      </c>
      <c r="C51" s="45">
        <v>333</v>
      </c>
      <c r="D51" s="44" t="s">
        <v>54</v>
      </c>
      <c r="E51" s="45"/>
      <c r="F51" s="45"/>
      <c r="G51" s="45"/>
      <c r="H51" s="45"/>
      <c r="I51" s="45"/>
      <c r="J51" s="45"/>
      <c r="K51" s="45"/>
      <c r="L51" s="45"/>
      <c r="M51" s="57">
        <v>7.08</v>
      </c>
      <c r="N51" s="56">
        <f t="shared" si="22"/>
        <v>778.8</v>
      </c>
      <c r="O51" s="45"/>
      <c r="P51" s="47">
        <f t="shared" si="23"/>
        <v>0</v>
      </c>
      <c r="Q51" s="45"/>
      <c r="R51" s="47">
        <f t="shared" si="24"/>
        <v>0</v>
      </c>
      <c r="S51" s="46">
        <f t="shared" si="25"/>
        <v>0</v>
      </c>
      <c r="T51" s="45"/>
      <c r="U51" s="47">
        <f t="shared" si="26"/>
        <v>0</v>
      </c>
      <c r="V51" s="45"/>
      <c r="W51" s="47">
        <f t="shared" si="27"/>
        <v>0</v>
      </c>
      <c r="X51" s="46">
        <f t="shared" si="28"/>
        <v>0</v>
      </c>
      <c r="Y51" s="45"/>
      <c r="Z51" s="46">
        <f t="shared" si="29"/>
        <v>0</v>
      </c>
      <c r="AA51" s="45"/>
      <c r="AB51" s="46">
        <f t="shared" si="30"/>
        <v>0</v>
      </c>
      <c r="AC51" s="45">
        <v>3</v>
      </c>
      <c r="AD51" s="46">
        <f t="shared" si="31"/>
        <v>70</v>
      </c>
      <c r="AE51" s="45"/>
      <c r="AF51" s="46">
        <f t="shared" si="32"/>
        <v>0</v>
      </c>
      <c r="AG51" s="45"/>
      <c r="AH51" s="46">
        <f t="shared" si="33"/>
        <v>0</v>
      </c>
      <c r="AI51" s="45"/>
      <c r="AJ51" s="46">
        <f t="shared" si="34"/>
        <v>0</v>
      </c>
      <c r="AK51" s="48">
        <v>42689</v>
      </c>
      <c r="AL51" s="46">
        <f t="shared" si="35"/>
        <v>100</v>
      </c>
      <c r="AM51" s="45">
        <v>12</v>
      </c>
      <c r="AN51" s="46">
        <f t="shared" si="36"/>
        <v>84</v>
      </c>
      <c r="AO51" s="45"/>
      <c r="AP51" s="46">
        <f t="shared" si="37"/>
        <v>0</v>
      </c>
      <c r="AQ51" s="45"/>
      <c r="AR51" s="46">
        <f t="shared" si="38"/>
        <v>0</v>
      </c>
      <c r="AS51" s="45"/>
      <c r="AT51" s="46">
        <f t="shared" si="39"/>
        <v>0</v>
      </c>
      <c r="AU51" s="45"/>
      <c r="AV51" s="46">
        <f t="shared" si="40"/>
        <v>0</v>
      </c>
      <c r="AW51" s="45"/>
      <c r="AX51" s="46">
        <f t="shared" si="41"/>
        <v>0</v>
      </c>
      <c r="AY51" s="45"/>
      <c r="AZ51" s="46"/>
    </row>
    <row r="52" spans="1:52">
      <c r="A52" s="44" t="s">
        <v>104</v>
      </c>
      <c r="B52" s="53">
        <f t="shared" si="21"/>
        <v>1032</v>
      </c>
      <c r="C52" s="45">
        <v>308</v>
      </c>
      <c r="D52" s="44" t="s">
        <v>55</v>
      </c>
      <c r="E52" s="45">
        <v>309</v>
      </c>
      <c r="F52" s="44" t="s">
        <v>55</v>
      </c>
      <c r="G52" s="45">
        <v>311</v>
      </c>
      <c r="H52" s="44" t="s">
        <v>55</v>
      </c>
      <c r="I52" s="45">
        <v>319</v>
      </c>
      <c r="J52" s="44" t="s">
        <v>55</v>
      </c>
      <c r="K52" s="45">
        <v>320</v>
      </c>
      <c r="L52" s="44" t="s">
        <v>55</v>
      </c>
      <c r="M52" s="57">
        <v>6.2</v>
      </c>
      <c r="N52" s="56">
        <f t="shared" si="22"/>
        <v>682</v>
      </c>
      <c r="O52" s="45"/>
      <c r="P52" s="47">
        <f t="shared" si="23"/>
        <v>0</v>
      </c>
      <c r="Q52" s="45"/>
      <c r="R52" s="47">
        <f t="shared" si="24"/>
        <v>0</v>
      </c>
      <c r="S52" s="46">
        <f t="shared" si="25"/>
        <v>0</v>
      </c>
      <c r="T52" s="45"/>
      <c r="U52" s="47">
        <f t="shared" si="26"/>
        <v>0</v>
      </c>
      <c r="V52" s="45"/>
      <c r="W52" s="47">
        <f t="shared" si="27"/>
        <v>0</v>
      </c>
      <c r="X52" s="46">
        <f t="shared" si="28"/>
        <v>0</v>
      </c>
      <c r="Y52" s="45"/>
      <c r="Z52" s="46">
        <f t="shared" si="29"/>
        <v>0</v>
      </c>
      <c r="AA52" s="45"/>
      <c r="AB52" s="46">
        <f t="shared" si="30"/>
        <v>0</v>
      </c>
      <c r="AC52" s="45"/>
      <c r="AD52" s="46">
        <f t="shared" si="31"/>
        <v>0</v>
      </c>
      <c r="AE52" s="45"/>
      <c r="AF52" s="46">
        <f t="shared" si="32"/>
        <v>0</v>
      </c>
      <c r="AG52" s="45"/>
      <c r="AH52" s="46">
        <f t="shared" si="33"/>
        <v>0</v>
      </c>
      <c r="AI52" s="45"/>
      <c r="AJ52" s="46">
        <f t="shared" si="34"/>
        <v>0</v>
      </c>
      <c r="AK52" s="48">
        <v>43236</v>
      </c>
      <c r="AL52" s="46">
        <f t="shared" si="35"/>
        <v>300</v>
      </c>
      <c r="AM52" s="45"/>
      <c r="AN52" s="46">
        <f t="shared" si="36"/>
        <v>0</v>
      </c>
      <c r="AO52" s="45">
        <v>1</v>
      </c>
      <c r="AP52" s="46">
        <f t="shared" si="37"/>
        <v>50</v>
      </c>
      <c r="AQ52" s="45"/>
      <c r="AR52" s="46">
        <f t="shared" si="38"/>
        <v>0</v>
      </c>
      <c r="AS52" s="45"/>
      <c r="AT52" s="46">
        <f t="shared" si="39"/>
        <v>0</v>
      </c>
      <c r="AU52" s="45"/>
      <c r="AV52" s="46">
        <f t="shared" si="40"/>
        <v>0</v>
      </c>
      <c r="AW52" s="45"/>
      <c r="AX52" s="46">
        <f t="shared" si="41"/>
        <v>0</v>
      </c>
      <c r="AY52" s="45"/>
      <c r="AZ52" s="46"/>
    </row>
    <row r="53" spans="1:52">
      <c r="A53" s="44" t="s">
        <v>108</v>
      </c>
      <c r="B53" s="53">
        <f t="shared" si="21"/>
        <v>1030.3000000000002</v>
      </c>
      <c r="C53" s="45">
        <v>356</v>
      </c>
      <c r="D53" s="44" t="s">
        <v>54</v>
      </c>
      <c r="E53" s="45">
        <v>359</v>
      </c>
      <c r="F53" s="44" t="s">
        <v>55</v>
      </c>
      <c r="G53" s="45"/>
      <c r="H53" s="45"/>
      <c r="I53" s="45"/>
      <c r="J53" s="45"/>
      <c r="K53" s="45"/>
      <c r="L53" s="45"/>
      <c r="M53" s="57">
        <v>5.73</v>
      </c>
      <c r="N53" s="56">
        <f t="shared" si="22"/>
        <v>630.30000000000007</v>
      </c>
      <c r="O53" s="45"/>
      <c r="P53" s="47">
        <f t="shared" si="23"/>
        <v>0</v>
      </c>
      <c r="Q53" s="45"/>
      <c r="R53" s="47">
        <f t="shared" si="24"/>
        <v>0</v>
      </c>
      <c r="S53" s="46">
        <f t="shared" si="25"/>
        <v>0</v>
      </c>
      <c r="T53" s="45"/>
      <c r="U53" s="47">
        <f t="shared" si="26"/>
        <v>0</v>
      </c>
      <c r="V53" s="45"/>
      <c r="W53" s="47">
        <f t="shared" si="27"/>
        <v>0</v>
      </c>
      <c r="X53" s="46">
        <f t="shared" si="28"/>
        <v>0</v>
      </c>
      <c r="Y53" s="45"/>
      <c r="Z53" s="46">
        <f t="shared" si="29"/>
        <v>0</v>
      </c>
      <c r="AA53" s="45"/>
      <c r="AB53" s="46">
        <f t="shared" si="30"/>
        <v>0</v>
      </c>
      <c r="AC53" s="45"/>
      <c r="AD53" s="46">
        <f t="shared" si="31"/>
        <v>0</v>
      </c>
      <c r="AE53" s="45"/>
      <c r="AF53" s="46">
        <f t="shared" si="32"/>
        <v>0</v>
      </c>
      <c r="AG53" s="45"/>
      <c r="AH53" s="46">
        <f t="shared" si="33"/>
        <v>0</v>
      </c>
      <c r="AI53" s="45"/>
      <c r="AJ53" s="46">
        <f t="shared" si="34"/>
        <v>0</v>
      </c>
      <c r="AK53" s="48">
        <v>42930</v>
      </c>
      <c r="AL53" s="46">
        <f t="shared" si="35"/>
        <v>300</v>
      </c>
      <c r="AM53" s="45"/>
      <c r="AN53" s="46">
        <f t="shared" si="36"/>
        <v>0</v>
      </c>
      <c r="AO53" s="45">
        <v>2</v>
      </c>
      <c r="AP53" s="46">
        <f t="shared" si="37"/>
        <v>100</v>
      </c>
      <c r="AQ53" s="45"/>
      <c r="AR53" s="46">
        <f t="shared" si="38"/>
        <v>0</v>
      </c>
      <c r="AS53" s="45"/>
      <c r="AT53" s="46">
        <f t="shared" si="39"/>
        <v>0</v>
      </c>
      <c r="AU53" s="45"/>
      <c r="AV53" s="46">
        <f t="shared" si="40"/>
        <v>0</v>
      </c>
      <c r="AW53" s="45"/>
      <c r="AX53" s="46">
        <f t="shared" si="41"/>
        <v>0</v>
      </c>
      <c r="AY53" s="45"/>
      <c r="AZ53" s="46"/>
    </row>
    <row r="54" spans="1:52">
      <c r="A54" s="44" t="s">
        <v>80</v>
      </c>
      <c r="B54" s="53">
        <f t="shared" si="21"/>
        <v>1021.5</v>
      </c>
      <c r="C54" s="45">
        <v>360</v>
      </c>
      <c r="D54" s="44" t="s">
        <v>54</v>
      </c>
      <c r="E54" s="45">
        <v>312</v>
      </c>
      <c r="F54" s="44" t="s">
        <v>55</v>
      </c>
      <c r="G54" s="45">
        <v>313</v>
      </c>
      <c r="H54" s="44" t="s">
        <v>55</v>
      </c>
      <c r="I54" s="45">
        <v>316</v>
      </c>
      <c r="J54" s="44" t="s">
        <v>55</v>
      </c>
      <c r="K54" s="45">
        <v>318</v>
      </c>
      <c r="L54" s="44" t="s">
        <v>55</v>
      </c>
      <c r="M54" s="57">
        <v>6.45</v>
      </c>
      <c r="N54" s="56">
        <f t="shared" si="22"/>
        <v>709.5</v>
      </c>
      <c r="O54" s="45"/>
      <c r="P54" s="47">
        <f t="shared" si="23"/>
        <v>0</v>
      </c>
      <c r="Q54" s="45"/>
      <c r="R54" s="47">
        <f t="shared" si="24"/>
        <v>0</v>
      </c>
      <c r="S54" s="46">
        <f t="shared" si="25"/>
        <v>0</v>
      </c>
      <c r="T54" s="45"/>
      <c r="U54" s="47">
        <f t="shared" si="26"/>
        <v>0</v>
      </c>
      <c r="V54" s="45"/>
      <c r="W54" s="47">
        <f t="shared" si="27"/>
        <v>0</v>
      </c>
      <c r="X54" s="46">
        <f t="shared" si="28"/>
        <v>0</v>
      </c>
      <c r="Y54" s="45"/>
      <c r="Z54" s="46">
        <f t="shared" si="29"/>
        <v>0</v>
      </c>
      <c r="AA54" s="45"/>
      <c r="AB54" s="46">
        <f t="shared" si="30"/>
        <v>0</v>
      </c>
      <c r="AC54" s="45"/>
      <c r="AD54" s="46">
        <f t="shared" si="31"/>
        <v>0</v>
      </c>
      <c r="AE54" s="45"/>
      <c r="AF54" s="46">
        <f t="shared" si="32"/>
        <v>0</v>
      </c>
      <c r="AG54" s="45"/>
      <c r="AH54" s="46">
        <f t="shared" si="33"/>
        <v>0</v>
      </c>
      <c r="AI54" s="45"/>
      <c r="AJ54" s="46">
        <f t="shared" si="34"/>
        <v>0</v>
      </c>
      <c r="AK54" s="48">
        <v>42746</v>
      </c>
      <c r="AL54" s="46">
        <f t="shared" si="35"/>
        <v>200</v>
      </c>
      <c r="AM54" s="45">
        <v>16</v>
      </c>
      <c r="AN54" s="46">
        <f t="shared" si="36"/>
        <v>112</v>
      </c>
      <c r="AO54" s="45"/>
      <c r="AP54" s="46">
        <f t="shared" si="37"/>
        <v>0</v>
      </c>
      <c r="AQ54" s="45"/>
      <c r="AR54" s="46">
        <f t="shared" si="38"/>
        <v>0</v>
      </c>
      <c r="AS54" s="45"/>
      <c r="AT54" s="46">
        <f t="shared" si="39"/>
        <v>0</v>
      </c>
      <c r="AU54" s="45"/>
      <c r="AV54" s="46">
        <f t="shared" si="40"/>
        <v>0</v>
      </c>
      <c r="AW54" s="45"/>
      <c r="AX54" s="46">
        <f t="shared" si="41"/>
        <v>0</v>
      </c>
      <c r="AY54" s="45"/>
      <c r="AZ54" s="46"/>
    </row>
    <row r="55" spans="1:52">
      <c r="A55" s="44" t="s">
        <v>79</v>
      </c>
      <c r="B55" s="53">
        <f t="shared" si="21"/>
        <v>1015</v>
      </c>
      <c r="C55" s="45">
        <v>313</v>
      </c>
      <c r="D55" s="44" t="s">
        <v>55</v>
      </c>
      <c r="E55" s="45">
        <v>320</v>
      </c>
      <c r="F55" s="44" t="s">
        <v>55</v>
      </c>
      <c r="G55" s="45">
        <v>309</v>
      </c>
      <c r="H55" s="44" t="s">
        <v>55</v>
      </c>
      <c r="I55" s="45">
        <v>319</v>
      </c>
      <c r="J55" s="44" t="s">
        <v>55</v>
      </c>
      <c r="K55" s="45">
        <v>311</v>
      </c>
      <c r="L55" s="44" t="s">
        <v>55</v>
      </c>
      <c r="M55" s="57">
        <v>6.5</v>
      </c>
      <c r="N55" s="56">
        <f t="shared" si="22"/>
        <v>715</v>
      </c>
      <c r="O55" s="45"/>
      <c r="P55" s="47">
        <f t="shared" si="23"/>
        <v>0</v>
      </c>
      <c r="Q55" s="45"/>
      <c r="R55" s="47">
        <f t="shared" si="24"/>
        <v>0</v>
      </c>
      <c r="S55" s="46">
        <f t="shared" si="25"/>
        <v>0</v>
      </c>
      <c r="T55" s="45"/>
      <c r="U55" s="47">
        <f t="shared" si="26"/>
        <v>0</v>
      </c>
      <c r="V55" s="45"/>
      <c r="W55" s="47">
        <f t="shared" si="27"/>
        <v>0</v>
      </c>
      <c r="X55" s="46">
        <f t="shared" si="28"/>
        <v>0</v>
      </c>
      <c r="Y55" s="45"/>
      <c r="Z55" s="46">
        <f t="shared" si="29"/>
        <v>0</v>
      </c>
      <c r="AA55" s="45"/>
      <c r="AB55" s="46">
        <f t="shared" si="30"/>
        <v>0</v>
      </c>
      <c r="AC55" s="45"/>
      <c r="AD55" s="46">
        <f t="shared" si="31"/>
        <v>0</v>
      </c>
      <c r="AE55" s="45"/>
      <c r="AF55" s="46">
        <f t="shared" si="32"/>
        <v>0</v>
      </c>
      <c r="AG55" s="45"/>
      <c r="AH55" s="46">
        <f t="shared" si="33"/>
        <v>0</v>
      </c>
      <c r="AI55" s="45"/>
      <c r="AJ55" s="46">
        <f t="shared" si="34"/>
        <v>0</v>
      </c>
      <c r="AK55" s="48">
        <v>43241</v>
      </c>
      <c r="AL55" s="46">
        <f t="shared" si="35"/>
        <v>300</v>
      </c>
      <c r="AM55" s="45"/>
      <c r="AN55" s="46">
        <f t="shared" si="36"/>
        <v>0</v>
      </c>
      <c r="AO55" s="45"/>
      <c r="AP55" s="46">
        <f t="shared" si="37"/>
        <v>0</v>
      </c>
      <c r="AQ55" s="45"/>
      <c r="AR55" s="46">
        <f t="shared" si="38"/>
        <v>0</v>
      </c>
      <c r="AS55" s="45"/>
      <c r="AT55" s="46">
        <f t="shared" si="39"/>
        <v>0</v>
      </c>
      <c r="AU55" s="45"/>
      <c r="AV55" s="46">
        <f t="shared" si="40"/>
        <v>0</v>
      </c>
      <c r="AW55" s="45"/>
      <c r="AX55" s="46">
        <f t="shared" si="41"/>
        <v>0</v>
      </c>
      <c r="AY55" s="45"/>
      <c r="AZ55" s="46"/>
    </row>
    <row r="56" spans="1:52">
      <c r="A56" s="44" t="s">
        <v>89</v>
      </c>
      <c r="B56" s="53">
        <f t="shared" si="21"/>
        <v>974.59999999999991</v>
      </c>
      <c r="C56" s="45">
        <v>367</v>
      </c>
      <c r="D56" s="44" t="s">
        <v>55</v>
      </c>
      <c r="E56" s="45"/>
      <c r="F56" s="45"/>
      <c r="G56" s="45"/>
      <c r="H56" s="45"/>
      <c r="I56" s="45"/>
      <c r="J56" s="45"/>
      <c r="K56" s="45"/>
      <c r="L56" s="45"/>
      <c r="M56" s="57">
        <v>8.86</v>
      </c>
      <c r="N56" s="56">
        <f t="shared" si="22"/>
        <v>974.59999999999991</v>
      </c>
      <c r="O56" s="45"/>
      <c r="P56" s="47">
        <f t="shared" si="23"/>
        <v>0</v>
      </c>
      <c r="Q56" s="45"/>
      <c r="R56" s="47">
        <f t="shared" si="24"/>
        <v>0</v>
      </c>
      <c r="S56" s="46">
        <f t="shared" si="25"/>
        <v>0</v>
      </c>
      <c r="T56" s="45"/>
      <c r="U56" s="47">
        <f t="shared" si="26"/>
        <v>0</v>
      </c>
      <c r="V56" s="45"/>
      <c r="W56" s="47">
        <f t="shared" si="27"/>
        <v>0</v>
      </c>
      <c r="X56" s="46">
        <f t="shared" si="28"/>
        <v>0</v>
      </c>
      <c r="Y56" s="45"/>
      <c r="Z56" s="46">
        <f t="shared" si="29"/>
        <v>0</v>
      </c>
      <c r="AA56" s="45"/>
      <c r="AB56" s="46">
        <f t="shared" si="30"/>
        <v>0</v>
      </c>
      <c r="AC56" s="45"/>
      <c r="AD56" s="46">
        <f t="shared" si="31"/>
        <v>0</v>
      </c>
      <c r="AE56" s="45"/>
      <c r="AF56" s="46">
        <f t="shared" si="32"/>
        <v>0</v>
      </c>
      <c r="AG56" s="45"/>
      <c r="AH56" s="46">
        <f t="shared" si="33"/>
        <v>0</v>
      </c>
      <c r="AI56" s="45"/>
      <c r="AJ56" s="46">
        <f t="shared" si="34"/>
        <v>0</v>
      </c>
      <c r="AK56" s="48">
        <v>40616</v>
      </c>
      <c r="AL56" s="46">
        <f t="shared" si="35"/>
        <v>0</v>
      </c>
      <c r="AM56" s="45"/>
      <c r="AN56" s="46">
        <f t="shared" si="36"/>
        <v>0</v>
      </c>
      <c r="AO56" s="45"/>
      <c r="AP56" s="46">
        <f t="shared" si="37"/>
        <v>0</v>
      </c>
      <c r="AQ56" s="45"/>
      <c r="AR56" s="46">
        <f t="shared" si="38"/>
        <v>0</v>
      </c>
      <c r="AS56" s="45"/>
      <c r="AT56" s="46">
        <f t="shared" si="39"/>
        <v>0</v>
      </c>
      <c r="AU56" s="45"/>
      <c r="AV56" s="46">
        <f t="shared" si="40"/>
        <v>0</v>
      </c>
      <c r="AW56" s="45"/>
      <c r="AX56" s="46">
        <f t="shared" si="41"/>
        <v>0</v>
      </c>
      <c r="AY56" s="45"/>
      <c r="AZ56" s="46"/>
    </row>
    <row r="57" spans="1:52">
      <c r="A57" s="44" t="s">
        <v>114</v>
      </c>
      <c r="B57" s="53">
        <f t="shared" si="21"/>
        <v>970.4</v>
      </c>
      <c r="C57" s="45">
        <v>348</v>
      </c>
      <c r="D57" s="44" t="s">
        <v>54</v>
      </c>
      <c r="E57" s="45">
        <v>349</v>
      </c>
      <c r="F57" s="44" t="s">
        <v>55</v>
      </c>
      <c r="G57" s="45">
        <v>350</v>
      </c>
      <c r="H57" s="44" t="s">
        <v>55</v>
      </c>
      <c r="I57" s="45"/>
      <c r="J57" s="45"/>
      <c r="K57" s="45"/>
      <c r="L57" s="45"/>
      <c r="M57" s="57">
        <v>5.64</v>
      </c>
      <c r="N57" s="56">
        <f t="shared" si="22"/>
        <v>620.4</v>
      </c>
      <c r="O57" s="45"/>
      <c r="P57" s="47">
        <f t="shared" si="23"/>
        <v>0</v>
      </c>
      <c r="Q57" s="45"/>
      <c r="R57" s="47">
        <f t="shared" si="24"/>
        <v>0</v>
      </c>
      <c r="S57" s="46">
        <f t="shared" si="25"/>
        <v>0</v>
      </c>
      <c r="T57" s="45"/>
      <c r="U57" s="47">
        <f t="shared" si="26"/>
        <v>0</v>
      </c>
      <c r="V57" s="45"/>
      <c r="W57" s="47">
        <f t="shared" si="27"/>
        <v>0</v>
      </c>
      <c r="X57" s="46">
        <f t="shared" si="28"/>
        <v>0</v>
      </c>
      <c r="Y57" s="45"/>
      <c r="Z57" s="46">
        <f t="shared" si="29"/>
        <v>0</v>
      </c>
      <c r="AA57" s="45"/>
      <c r="AB57" s="46">
        <f t="shared" si="30"/>
        <v>0</v>
      </c>
      <c r="AC57" s="45"/>
      <c r="AD57" s="46">
        <f t="shared" si="31"/>
        <v>0</v>
      </c>
      <c r="AE57" s="45"/>
      <c r="AF57" s="46">
        <f t="shared" si="32"/>
        <v>0</v>
      </c>
      <c r="AG57" s="45"/>
      <c r="AH57" s="46">
        <f t="shared" si="33"/>
        <v>0</v>
      </c>
      <c r="AI57" s="45"/>
      <c r="AJ57" s="46">
        <f t="shared" si="34"/>
        <v>0</v>
      </c>
      <c r="AK57" s="48">
        <v>43230</v>
      </c>
      <c r="AL57" s="46">
        <f t="shared" si="35"/>
        <v>300</v>
      </c>
      <c r="AM57" s="45"/>
      <c r="AN57" s="46">
        <f t="shared" si="36"/>
        <v>0</v>
      </c>
      <c r="AO57" s="45">
        <v>1</v>
      </c>
      <c r="AP57" s="46">
        <f t="shared" si="37"/>
        <v>50</v>
      </c>
      <c r="AQ57" s="45"/>
      <c r="AR57" s="46">
        <f t="shared" si="38"/>
        <v>0</v>
      </c>
      <c r="AS57" s="45"/>
      <c r="AT57" s="46">
        <f t="shared" si="39"/>
        <v>0</v>
      </c>
      <c r="AU57" s="45"/>
      <c r="AV57" s="46">
        <f t="shared" si="40"/>
        <v>0</v>
      </c>
      <c r="AW57" s="45"/>
      <c r="AX57" s="46">
        <f t="shared" si="41"/>
        <v>0</v>
      </c>
      <c r="AY57" s="45"/>
      <c r="AZ57" s="46"/>
    </row>
    <row r="58" spans="1:52">
      <c r="A58" s="44" t="s">
        <v>83</v>
      </c>
      <c r="B58" s="53">
        <f t="shared" si="21"/>
        <v>956.7</v>
      </c>
      <c r="C58" s="45">
        <v>365</v>
      </c>
      <c r="D58" s="44" t="s">
        <v>54</v>
      </c>
      <c r="E58" s="45">
        <v>367</v>
      </c>
      <c r="F58" s="44" t="s">
        <v>55</v>
      </c>
      <c r="G58" s="45"/>
      <c r="H58" s="45"/>
      <c r="I58" s="45"/>
      <c r="J58" s="45"/>
      <c r="K58" s="45"/>
      <c r="L58" s="45"/>
      <c r="M58" s="57">
        <v>7.17</v>
      </c>
      <c r="N58" s="56">
        <f t="shared" si="22"/>
        <v>788.7</v>
      </c>
      <c r="O58" s="45"/>
      <c r="P58" s="47">
        <f t="shared" si="23"/>
        <v>0</v>
      </c>
      <c r="Q58" s="45"/>
      <c r="R58" s="47">
        <f t="shared" si="24"/>
        <v>0</v>
      </c>
      <c r="S58" s="46">
        <f t="shared" si="25"/>
        <v>0</v>
      </c>
      <c r="T58" s="45"/>
      <c r="U58" s="47">
        <f t="shared" si="26"/>
        <v>0</v>
      </c>
      <c r="V58" s="45"/>
      <c r="W58" s="47">
        <f t="shared" si="27"/>
        <v>0</v>
      </c>
      <c r="X58" s="46">
        <f t="shared" si="28"/>
        <v>0</v>
      </c>
      <c r="Y58" s="45"/>
      <c r="Z58" s="46">
        <f t="shared" si="29"/>
        <v>0</v>
      </c>
      <c r="AA58" s="45"/>
      <c r="AB58" s="46">
        <f t="shared" si="30"/>
        <v>0</v>
      </c>
      <c r="AC58" s="45"/>
      <c r="AD58" s="46">
        <f t="shared" si="31"/>
        <v>0</v>
      </c>
      <c r="AE58" s="45"/>
      <c r="AF58" s="46">
        <f t="shared" si="32"/>
        <v>0</v>
      </c>
      <c r="AG58" s="45"/>
      <c r="AH58" s="46">
        <f t="shared" si="33"/>
        <v>0</v>
      </c>
      <c r="AI58" s="45"/>
      <c r="AJ58" s="46">
        <f t="shared" si="34"/>
        <v>0</v>
      </c>
      <c r="AK58" s="48">
        <v>42324</v>
      </c>
      <c r="AL58" s="46">
        <f t="shared" si="35"/>
        <v>0</v>
      </c>
      <c r="AM58" s="45">
        <v>24</v>
      </c>
      <c r="AN58" s="46">
        <f t="shared" si="36"/>
        <v>168</v>
      </c>
      <c r="AO58" s="45"/>
      <c r="AP58" s="46">
        <f t="shared" si="37"/>
        <v>0</v>
      </c>
      <c r="AQ58" s="45"/>
      <c r="AR58" s="46">
        <f t="shared" si="38"/>
        <v>0</v>
      </c>
      <c r="AS58" s="45"/>
      <c r="AT58" s="46">
        <f t="shared" si="39"/>
        <v>0</v>
      </c>
      <c r="AU58" s="45"/>
      <c r="AV58" s="46">
        <f t="shared" si="40"/>
        <v>0</v>
      </c>
      <c r="AW58" s="45"/>
      <c r="AX58" s="46">
        <f t="shared" si="41"/>
        <v>0</v>
      </c>
      <c r="AY58" s="45"/>
      <c r="AZ58" s="46"/>
    </row>
    <row r="59" spans="1:52">
      <c r="A59" s="44" t="s">
        <v>77</v>
      </c>
      <c r="B59" s="53">
        <f t="shared" si="21"/>
        <v>954.69999999999993</v>
      </c>
      <c r="C59" s="45">
        <v>362</v>
      </c>
      <c r="D59" s="44" t="s">
        <v>55</v>
      </c>
      <c r="E59" s="45"/>
      <c r="F59" s="44"/>
      <c r="G59" s="45"/>
      <c r="H59" s="45"/>
      <c r="I59" s="45"/>
      <c r="J59" s="45"/>
      <c r="K59" s="45"/>
      <c r="L59" s="45"/>
      <c r="M59" s="57">
        <v>7.77</v>
      </c>
      <c r="N59" s="56">
        <f t="shared" si="22"/>
        <v>854.69999999999993</v>
      </c>
      <c r="O59" s="45"/>
      <c r="P59" s="47">
        <f t="shared" si="23"/>
        <v>0</v>
      </c>
      <c r="Q59" s="45"/>
      <c r="R59" s="47">
        <f t="shared" si="24"/>
        <v>0</v>
      </c>
      <c r="S59" s="46">
        <f t="shared" si="25"/>
        <v>0</v>
      </c>
      <c r="T59" s="45"/>
      <c r="U59" s="47">
        <f t="shared" si="26"/>
        <v>0</v>
      </c>
      <c r="V59" s="45"/>
      <c r="W59" s="47">
        <f t="shared" si="27"/>
        <v>0</v>
      </c>
      <c r="X59" s="46">
        <f t="shared" si="28"/>
        <v>0</v>
      </c>
      <c r="Y59" s="45"/>
      <c r="Z59" s="46">
        <f t="shared" si="29"/>
        <v>0</v>
      </c>
      <c r="AA59" s="45"/>
      <c r="AB59" s="46">
        <f t="shared" si="30"/>
        <v>0</v>
      </c>
      <c r="AC59" s="45"/>
      <c r="AD59" s="46">
        <f t="shared" si="31"/>
        <v>0</v>
      </c>
      <c r="AE59" s="45"/>
      <c r="AF59" s="46">
        <f t="shared" si="32"/>
        <v>0</v>
      </c>
      <c r="AG59" s="45"/>
      <c r="AH59" s="46">
        <f t="shared" si="33"/>
        <v>0</v>
      </c>
      <c r="AI59" s="45"/>
      <c r="AJ59" s="46">
        <f t="shared" si="34"/>
        <v>0</v>
      </c>
      <c r="AK59" s="48">
        <v>38912</v>
      </c>
      <c r="AL59" s="46">
        <f t="shared" si="35"/>
        <v>0</v>
      </c>
      <c r="AM59" s="45"/>
      <c r="AN59" s="46">
        <f t="shared" si="36"/>
        <v>0</v>
      </c>
      <c r="AO59" s="45">
        <v>2</v>
      </c>
      <c r="AP59" s="46">
        <f t="shared" si="37"/>
        <v>100</v>
      </c>
      <c r="AQ59" s="45"/>
      <c r="AR59" s="46">
        <f t="shared" si="38"/>
        <v>0</v>
      </c>
      <c r="AS59" s="45"/>
      <c r="AT59" s="46">
        <f t="shared" si="39"/>
        <v>0</v>
      </c>
      <c r="AU59" s="45"/>
      <c r="AV59" s="46">
        <f t="shared" si="40"/>
        <v>0</v>
      </c>
      <c r="AW59" s="45"/>
      <c r="AX59" s="46">
        <f t="shared" si="41"/>
        <v>0</v>
      </c>
      <c r="AY59" s="45"/>
      <c r="AZ59" s="46"/>
    </row>
    <row r="60" spans="1:52">
      <c r="A60" s="44" t="s">
        <v>86</v>
      </c>
      <c r="B60" s="53">
        <f t="shared" si="21"/>
        <v>947.5</v>
      </c>
      <c r="C60" s="45">
        <v>378</v>
      </c>
      <c r="D60" s="44" t="s">
        <v>54</v>
      </c>
      <c r="E60" s="45"/>
      <c r="F60" s="45"/>
      <c r="G60" s="45"/>
      <c r="H60" s="45"/>
      <c r="I60" s="45"/>
      <c r="J60" s="45"/>
      <c r="K60" s="45"/>
      <c r="L60" s="45"/>
      <c r="M60" s="57">
        <v>7.65</v>
      </c>
      <c r="N60" s="56">
        <f t="shared" si="22"/>
        <v>841.5</v>
      </c>
      <c r="O60" s="45"/>
      <c r="P60" s="47">
        <f t="shared" si="23"/>
        <v>0</v>
      </c>
      <c r="Q60" s="45"/>
      <c r="R60" s="47">
        <f t="shared" si="24"/>
        <v>0</v>
      </c>
      <c r="S60" s="46">
        <f t="shared" si="25"/>
        <v>0</v>
      </c>
      <c r="T60" s="45"/>
      <c r="U60" s="47">
        <f t="shared" si="26"/>
        <v>0</v>
      </c>
      <c r="V60" s="45"/>
      <c r="W60" s="47">
        <f t="shared" si="27"/>
        <v>0</v>
      </c>
      <c r="X60" s="46">
        <f t="shared" si="28"/>
        <v>0</v>
      </c>
      <c r="Y60" s="45"/>
      <c r="Z60" s="46">
        <f t="shared" si="29"/>
        <v>0</v>
      </c>
      <c r="AA60" s="45"/>
      <c r="AB60" s="46">
        <f t="shared" si="30"/>
        <v>0</v>
      </c>
      <c r="AC60" s="45">
        <v>2</v>
      </c>
      <c r="AD60" s="46">
        <f t="shared" si="31"/>
        <v>50</v>
      </c>
      <c r="AE60" s="45"/>
      <c r="AF60" s="46">
        <f t="shared" si="32"/>
        <v>0</v>
      </c>
      <c r="AG60" s="45"/>
      <c r="AH60" s="46">
        <f t="shared" si="33"/>
        <v>0</v>
      </c>
      <c r="AI60" s="45"/>
      <c r="AJ60" s="46">
        <f t="shared" si="34"/>
        <v>0</v>
      </c>
      <c r="AK60" s="48">
        <v>39045</v>
      </c>
      <c r="AL60" s="46">
        <f t="shared" si="35"/>
        <v>0</v>
      </c>
      <c r="AM60" s="45">
        <v>8</v>
      </c>
      <c r="AN60" s="46">
        <f t="shared" si="36"/>
        <v>56</v>
      </c>
      <c r="AO60" s="45"/>
      <c r="AP60" s="46">
        <f t="shared" si="37"/>
        <v>0</v>
      </c>
      <c r="AQ60" s="45"/>
      <c r="AR60" s="46">
        <f t="shared" si="38"/>
        <v>0</v>
      </c>
      <c r="AS60" s="45"/>
      <c r="AT60" s="46">
        <f t="shared" si="39"/>
        <v>0</v>
      </c>
      <c r="AU60" s="45"/>
      <c r="AV60" s="46">
        <f t="shared" si="40"/>
        <v>0</v>
      </c>
      <c r="AW60" s="45"/>
      <c r="AX60" s="46">
        <f t="shared" si="41"/>
        <v>0</v>
      </c>
      <c r="AY60" s="45"/>
      <c r="AZ60" s="46"/>
    </row>
    <row r="61" spans="1:52">
      <c r="A61" s="45" t="s">
        <v>116</v>
      </c>
      <c r="B61" s="53">
        <f t="shared" si="21"/>
        <v>843.1</v>
      </c>
      <c r="C61" s="45">
        <v>309</v>
      </c>
      <c r="D61" s="44" t="s">
        <v>55</v>
      </c>
      <c r="E61" s="45">
        <v>320</v>
      </c>
      <c r="F61" s="44" t="s">
        <v>55</v>
      </c>
      <c r="G61" s="45">
        <v>311</v>
      </c>
      <c r="H61" s="44" t="s">
        <v>55</v>
      </c>
      <c r="I61" s="45">
        <v>313</v>
      </c>
      <c r="J61" s="44" t="s">
        <v>55</v>
      </c>
      <c r="K61" s="45">
        <v>319</v>
      </c>
      <c r="L61" s="44" t="s">
        <v>55</v>
      </c>
      <c r="M61" s="57">
        <v>7.21</v>
      </c>
      <c r="N61" s="56">
        <f t="shared" si="22"/>
        <v>793.1</v>
      </c>
      <c r="O61" s="45"/>
      <c r="P61" s="47">
        <f t="shared" si="23"/>
        <v>0</v>
      </c>
      <c r="Q61" s="45"/>
      <c r="R61" s="47">
        <f t="shared" si="24"/>
        <v>0</v>
      </c>
      <c r="S61" s="46">
        <f t="shared" si="25"/>
        <v>0</v>
      </c>
      <c r="T61" s="45"/>
      <c r="U61" s="47">
        <f t="shared" si="26"/>
        <v>0</v>
      </c>
      <c r="V61" s="45"/>
      <c r="W61" s="47">
        <f t="shared" si="27"/>
        <v>0</v>
      </c>
      <c r="X61" s="46">
        <f t="shared" si="28"/>
        <v>0</v>
      </c>
      <c r="Y61" s="45"/>
      <c r="Z61" s="46">
        <f t="shared" si="29"/>
        <v>0</v>
      </c>
      <c r="AA61" s="45"/>
      <c r="AB61" s="46">
        <f t="shared" si="30"/>
        <v>0</v>
      </c>
      <c r="AC61" s="45"/>
      <c r="AD61" s="46">
        <f t="shared" si="31"/>
        <v>0</v>
      </c>
      <c r="AE61" s="45"/>
      <c r="AF61" s="46">
        <f t="shared" si="32"/>
        <v>0</v>
      </c>
      <c r="AG61" s="45"/>
      <c r="AH61" s="46">
        <f t="shared" si="33"/>
        <v>0</v>
      </c>
      <c r="AI61" s="45"/>
      <c r="AJ61" s="46">
        <f t="shared" si="34"/>
        <v>0</v>
      </c>
      <c r="AK61" s="48">
        <v>36858</v>
      </c>
      <c r="AL61" s="46">
        <f t="shared" si="35"/>
        <v>0</v>
      </c>
      <c r="AM61" s="45"/>
      <c r="AN61" s="46">
        <f t="shared" si="36"/>
        <v>0</v>
      </c>
      <c r="AO61" s="45">
        <v>1</v>
      </c>
      <c r="AP61" s="46">
        <f t="shared" si="37"/>
        <v>50</v>
      </c>
      <c r="AQ61" s="45"/>
      <c r="AR61" s="46">
        <f t="shared" si="38"/>
        <v>0</v>
      </c>
      <c r="AS61" s="45"/>
      <c r="AT61" s="46">
        <f t="shared" si="39"/>
        <v>0</v>
      </c>
      <c r="AU61" s="45"/>
      <c r="AV61" s="46">
        <f t="shared" si="40"/>
        <v>0</v>
      </c>
      <c r="AW61" s="45"/>
      <c r="AX61" s="46">
        <f t="shared" si="41"/>
        <v>0</v>
      </c>
      <c r="AY61" s="45"/>
      <c r="AZ61" s="46"/>
    </row>
    <row r="62" spans="1:52">
      <c r="A62" s="44" t="s">
        <v>85</v>
      </c>
      <c r="B62" s="53">
        <f t="shared" si="21"/>
        <v>798.5</v>
      </c>
      <c r="C62" s="45">
        <v>362</v>
      </c>
      <c r="D62" s="44" t="s">
        <v>55</v>
      </c>
      <c r="E62" s="45"/>
      <c r="F62" s="45"/>
      <c r="G62" s="45"/>
      <c r="H62" s="45"/>
      <c r="I62" s="45"/>
      <c r="J62" s="45"/>
      <c r="K62" s="45"/>
      <c r="L62" s="45"/>
      <c r="M62" s="57">
        <v>6.35</v>
      </c>
      <c r="N62" s="56">
        <f t="shared" si="22"/>
        <v>698.5</v>
      </c>
      <c r="O62" s="45"/>
      <c r="P62" s="47">
        <f t="shared" si="23"/>
        <v>0</v>
      </c>
      <c r="Q62" s="45"/>
      <c r="R62" s="47">
        <f t="shared" si="24"/>
        <v>0</v>
      </c>
      <c r="S62" s="46">
        <f t="shared" si="25"/>
        <v>0</v>
      </c>
      <c r="T62" s="45"/>
      <c r="U62" s="47">
        <f t="shared" si="26"/>
        <v>0</v>
      </c>
      <c r="V62" s="45"/>
      <c r="W62" s="47">
        <f t="shared" si="27"/>
        <v>0</v>
      </c>
      <c r="X62" s="46">
        <f t="shared" si="28"/>
        <v>0</v>
      </c>
      <c r="Y62" s="45"/>
      <c r="Z62" s="46">
        <f t="shared" si="29"/>
        <v>0</v>
      </c>
      <c r="AA62" s="45"/>
      <c r="AB62" s="46">
        <f t="shared" si="30"/>
        <v>0</v>
      </c>
      <c r="AC62" s="45"/>
      <c r="AD62" s="46">
        <f t="shared" si="31"/>
        <v>0</v>
      </c>
      <c r="AE62" s="45"/>
      <c r="AF62" s="46">
        <f t="shared" si="32"/>
        <v>0</v>
      </c>
      <c r="AG62" s="45"/>
      <c r="AH62" s="46">
        <f t="shared" si="33"/>
        <v>0</v>
      </c>
      <c r="AI62" s="45"/>
      <c r="AJ62" s="46">
        <f t="shared" si="34"/>
        <v>0</v>
      </c>
      <c r="AK62" s="48">
        <v>42684</v>
      </c>
      <c r="AL62" s="46">
        <f t="shared" si="35"/>
        <v>100</v>
      </c>
      <c r="AM62" s="45"/>
      <c r="AN62" s="46">
        <f t="shared" si="36"/>
        <v>0</v>
      </c>
      <c r="AO62" s="45"/>
      <c r="AP62" s="46">
        <f t="shared" si="37"/>
        <v>0</v>
      </c>
      <c r="AQ62" s="45"/>
      <c r="AR62" s="46">
        <f t="shared" si="38"/>
        <v>0</v>
      </c>
      <c r="AS62" s="45"/>
      <c r="AT62" s="46">
        <f t="shared" si="39"/>
        <v>0</v>
      </c>
      <c r="AU62" s="45"/>
      <c r="AV62" s="46">
        <f t="shared" si="40"/>
        <v>0</v>
      </c>
      <c r="AW62" s="45"/>
      <c r="AX62" s="46">
        <f t="shared" si="41"/>
        <v>0</v>
      </c>
      <c r="AY62" s="45"/>
      <c r="AZ62" s="46"/>
    </row>
    <row r="63" spans="1:52">
      <c r="A63" s="44" t="s">
        <v>97</v>
      </c>
      <c r="B63" s="53">
        <f t="shared" si="21"/>
        <v>776.59999999999991</v>
      </c>
      <c r="C63" s="45">
        <v>308</v>
      </c>
      <c r="D63" s="44" t="s">
        <v>55</v>
      </c>
      <c r="E63" s="45">
        <v>319</v>
      </c>
      <c r="F63" s="44" t="s">
        <v>55</v>
      </c>
      <c r="G63" s="45">
        <v>313</v>
      </c>
      <c r="H63" s="44" t="s">
        <v>55</v>
      </c>
      <c r="I63" s="45">
        <v>312</v>
      </c>
      <c r="J63" s="44" t="s">
        <v>55</v>
      </c>
      <c r="K63" s="45">
        <v>356</v>
      </c>
      <c r="L63" s="44" t="s">
        <v>55</v>
      </c>
      <c r="M63" s="57">
        <v>7.06</v>
      </c>
      <c r="N63" s="56">
        <f t="shared" si="22"/>
        <v>776.59999999999991</v>
      </c>
      <c r="O63" s="45"/>
      <c r="P63" s="47">
        <f t="shared" si="23"/>
        <v>0</v>
      </c>
      <c r="Q63" s="45"/>
      <c r="R63" s="47">
        <f t="shared" si="24"/>
        <v>0</v>
      </c>
      <c r="S63" s="46">
        <f t="shared" si="25"/>
        <v>0</v>
      </c>
      <c r="T63" s="45"/>
      <c r="U63" s="47">
        <f t="shared" si="26"/>
        <v>0</v>
      </c>
      <c r="V63" s="45"/>
      <c r="W63" s="47">
        <f t="shared" si="27"/>
        <v>0</v>
      </c>
      <c r="X63" s="46">
        <f t="shared" si="28"/>
        <v>0</v>
      </c>
      <c r="Y63" s="45"/>
      <c r="Z63" s="46">
        <f t="shared" si="29"/>
        <v>0</v>
      </c>
      <c r="AA63" s="45"/>
      <c r="AB63" s="46">
        <f t="shared" si="30"/>
        <v>0</v>
      </c>
      <c r="AC63" s="45"/>
      <c r="AD63" s="46">
        <f t="shared" si="31"/>
        <v>0</v>
      </c>
      <c r="AE63" s="45"/>
      <c r="AF63" s="46">
        <f t="shared" si="32"/>
        <v>0</v>
      </c>
      <c r="AG63" s="45"/>
      <c r="AH63" s="46">
        <f t="shared" si="33"/>
        <v>0</v>
      </c>
      <c r="AI63" s="45"/>
      <c r="AJ63" s="46">
        <f t="shared" si="34"/>
        <v>0</v>
      </c>
      <c r="AK63" s="48">
        <v>41977</v>
      </c>
      <c r="AL63" s="46">
        <f t="shared" si="35"/>
        <v>0</v>
      </c>
      <c r="AM63" s="45"/>
      <c r="AN63" s="46">
        <f t="shared" si="36"/>
        <v>0</v>
      </c>
      <c r="AO63" s="45"/>
      <c r="AP63" s="46">
        <f t="shared" si="37"/>
        <v>0</v>
      </c>
      <c r="AQ63" s="45"/>
      <c r="AR63" s="46">
        <f t="shared" si="38"/>
        <v>0</v>
      </c>
      <c r="AS63" s="45"/>
      <c r="AT63" s="46">
        <f t="shared" si="39"/>
        <v>0</v>
      </c>
      <c r="AU63" s="45"/>
      <c r="AV63" s="46">
        <f t="shared" si="40"/>
        <v>0</v>
      </c>
      <c r="AW63" s="45"/>
      <c r="AX63" s="46">
        <f t="shared" si="41"/>
        <v>0</v>
      </c>
      <c r="AY63" s="45"/>
      <c r="AZ63" s="46"/>
    </row>
    <row r="64" spans="1:52">
      <c r="A64" s="44" t="s">
        <v>95</v>
      </c>
      <c r="B64" s="53">
        <f t="shared" si="21"/>
        <v>770</v>
      </c>
      <c r="C64" s="45">
        <v>358</v>
      </c>
      <c r="D64" s="44" t="s">
        <v>54</v>
      </c>
      <c r="E64" s="45"/>
      <c r="F64" s="45"/>
      <c r="G64" s="45"/>
      <c r="H64" s="45"/>
      <c r="I64" s="45"/>
      <c r="J64" s="45"/>
      <c r="K64" s="45"/>
      <c r="L64" s="45"/>
      <c r="M64" s="57">
        <v>7</v>
      </c>
      <c r="N64" s="56">
        <f t="shared" si="22"/>
        <v>770</v>
      </c>
      <c r="O64" s="45"/>
      <c r="P64" s="47">
        <f t="shared" si="23"/>
        <v>0</v>
      </c>
      <c r="Q64" s="45"/>
      <c r="R64" s="47">
        <f t="shared" si="24"/>
        <v>0</v>
      </c>
      <c r="S64" s="46">
        <f t="shared" si="25"/>
        <v>0</v>
      </c>
      <c r="T64" s="45"/>
      <c r="U64" s="47">
        <f t="shared" si="26"/>
        <v>0</v>
      </c>
      <c r="V64" s="45"/>
      <c r="W64" s="47">
        <f t="shared" si="27"/>
        <v>0</v>
      </c>
      <c r="X64" s="46">
        <f t="shared" si="28"/>
        <v>0</v>
      </c>
      <c r="Y64" s="45"/>
      <c r="Z64" s="46">
        <f t="shared" si="29"/>
        <v>0</v>
      </c>
      <c r="AA64" s="45"/>
      <c r="AB64" s="46">
        <f t="shared" si="30"/>
        <v>0</v>
      </c>
      <c r="AC64" s="45"/>
      <c r="AD64" s="46">
        <f t="shared" si="31"/>
        <v>0</v>
      </c>
      <c r="AE64" s="45"/>
      <c r="AF64" s="46">
        <f t="shared" si="32"/>
        <v>0</v>
      </c>
      <c r="AG64" s="45"/>
      <c r="AH64" s="46">
        <f t="shared" si="33"/>
        <v>0</v>
      </c>
      <c r="AI64" s="45"/>
      <c r="AJ64" s="46">
        <f t="shared" si="34"/>
        <v>0</v>
      </c>
      <c r="AK64" s="48">
        <v>36306</v>
      </c>
      <c r="AL64" s="46">
        <f t="shared" si="35"/>
        <v>0</v>
      </c>
      <c r="AM64" s="45"/>
      <c r="AN64" s="46">
        <f t="shared" si="36"/>
        <v>0</v>
      </c>
      <c r="AO64" s="45"/>
      <c r="AP64" s="46">
        <f t="shared" si="37"/>
        <v>0</v>
      </c>
      <c r="AQ64" s="45"/>
      <c r="AR64" s="46">
        <f t="shared" si="38"/>
        <v>0</v>
      </c>
      <c r="AS64" s="45"/>
      <c r="AT64" s="46">
        <f t="shared" si="39"/>
        <v>0</v>
      </c>
      <c r="AU64" s="45"/>
      <c r="AV64" s="46">
        <f t="shared" si="40"/>
        <v>0</v>
      </c>
      <c r="AW64" s="45"/>
      <c r="AX64" s="46">
        <f t="shared" si="41"/>
        <v>0</v>
      </c>
      <c r="AY64" s="45"/>
      <c r="AZ64" s="46"/>
    </row>
    <row r="65" spans="1:52">
      <c r="A65" s="44" t="s">
        <v>124</v>
      </c>
      <c r="B65" s="53">
        <f t="shared" si="21"/>
        <v>763.1</v>
      </c>
      <c r="C65" s="45">
        <v>342</v>
      </c>
      <c r="D65" s="44" t="s">
        <v>55</v>
      </c>
      <c r="E65" s="45"/>
      <c r="F65" s="45"/>
      <c r="G65" s="45"/>
      <c r="H65" s="45"/>
      <c r="I65" s="45"/>
      <c r="J65" s="45"/>
      <c r="K65" s="45"/>
      <c r="L65" s="45"/>
      <c r="M65" s="57">
        <v>6.21</v>
      </c>
      <c r="N65" s="56">
        <f t="shared" si="22"/>
        <v>683.1</v>
      </c>
      <c r="O65" s="45"/>
      <c r="P65" s="47">
        <f t="shared" si="23"/>
        <v>0</v>
      </c>
      <c r="Q65" s="45"/>
      <c r="R65" s="47">
        <f t="shared" si="24"/>
        <v>0</v>
      </c>
      <c r="S65" s="46">
        <f t="shared" si="25"/>
        <v>0</v>
      </c>
      <c r="T65" s="45"/>
      <c r="U65" s="47">
        <f t="shared" si="26"/>
        <v>0</v>
      </c>
      <c r="V65" s="45"/>
      <c r="W65" s="47">
        <f t="shared" si="27"/>
        <v>0</v>
      </c>
      <c r="X65" s="46">
        <f t="shared" si="28"/>
        <v>0</v>
      </c>
      <c r="Y65" s="45"/>
      <c r="Z65" s="46">
        <f t="shared" si="29"/>
        <v>0</v>
      </c>
      <c r="AA65" s="45"/>
      <c r="AB65" s="46">
        <f t="shared" si="30"/>
        <v>0</v>
      </c>
      <c r="AC65" s="45"/>
      <c r="AD65" s="46">
        <f t="shared" si="31"/>
        <v>0</v>
      </c>
      <c r="AE65" s="45"/>
      <c r="AF65" s="46">
        <f t="shared" si="32"/>
        <v>0</v>
      </c>
      <c r="AG65" s="45"/>
      <c r="AH65" s="46">
        <f t="shared" si="33"/>
        <v>0</v>
      </c>
      <c r="AI65" s="45">
        <v>1</v>
      </c>
      <c r="AJ65" s="46">
        <f t="shared" si="34"/>
        <v>80</v>
      </c>
      <c r="AK65" s="48">
        <v>42374</v>
      </c>
      <c r="AL65" s="46">
        <f t="shared" si="35"/>
        <v>0</v>
      </c>
      <c r="AM65" s="45"/>
      <c r="AN65" s="46">
        <f t="shared" si="36"/>
        <v>0</v>
      </c>
      <c r="AO65" s="45"/>
      <c r="AP65" s="46">
        <f t="shared" si="37"/>
        <v>0</v>
      </c>
      <c r="AQ65" s="45"/>
      <c r="AR65" s="46">
        <f t="shared" si="38"/>
        <v>0</v>
      </c>
      <c r="AS65" s="45"/>
      <c r="AT65" s="46">
        <f t="shared" si="39"/>
        <v>0</v>
      </c>
      <c r="AU65" s="45"/>
      <c r="AV65" s="46">
        <f t="shared" si="40"/>
        <v>0</v>
      </c>
      <c r="AW65" s="45"/>
      <c r="AX65" s="46">
        <f t="shared" si="41"/>
        <v>0</v>
      </c>
      <c r="AY65" s="45"/>
      <c r="AZ65" s="46"/>
    </row>
    <row r="66" spans="1:52">
      <c r="A66" s="44" t="s">
        <v>112</v>
      </c>
      <c r="B66" s="53">
        <f t="shared" si="21"/>
        <v>732</v>
      </c>
      <c r="C66" s="45">
        <v>370</v>
      </c>
      <c r="D66" s="44" t="s">
        <v>54</v>
      </c>
      <c r="E66" s="45"/>
      <c r="F66" s="45"/>
      <c r="G66" s="45"/>
      <c r="H66" s="45"/>
      <c r="I66" s="45"/>
      <c r="J66" s="45"/>
      <c r="K66" s="45"/>
      <c r="L66" s="45"/>
      <c r="M66" s="57">
        <v>6.2</v>
      </c>
      <c r="N66" s="56">
        <f t="shared" si="22"/>
        <v>682</v>
      </c>
      <c r="O66" s="45"/>
      <c r="P66" s="47">
        <f t="shared" si="23"/>
        <v>0</v>
      </c>
      <c r="Q66" s="45"/>
      <c r="R66" s="47">
        <f t="shared" si="24"/>
        <v>0</v>
      </c>
      <c r="S66" s="46">
        <f t="shared" si="25"/>
        <v>0</v>
      </c>
      <c r="T66" s="45"/>
      <c r="U66" s="47">
        <f t="shared" si="26"/>
        <v>0</v>
      </c>
      <c r="V66" s="45"/>
      <c r="W66" s="47">
        <f t="shared" si="27"/>
        <v>0</v>
      </c>
      <c r="X66" s="46">
        <f t="shared" si="28"/>
        <v>0</v>
      </c>
      <c r="Y66" s="45"/>
      <c r="Z66" s="46">
        <f t="shared" si="29"/>
        <v>0</v>
      </c>
      <c r="AA66" s="45"/>
      <c r="AB66" s="46">
        <f t="shared" si="30"/>
        <v>0</v>
      </c>
      <c r="AC66" s="45"/>
      <c r="AD66" s="46">
        <f t="shared" si="31"/>
        <v>0</v>
      </c>
      <c r="AE66" s="45"/>
      <c r="AF66" s="46">
        <f t="shared" si="32"/>
        <v>0</v>
      </c>
      <c r="AG66" s="45"/>
      <c r="AH66" s="46">
        <f t="shared" si="33"/>
        <v>0</v>
      </c>
      <c r="AI66" s="45"/>
      <c r="AJ66" s="46">
        <f t="shared" si="34"/>
        <v>0</v>
      </c>
      <c r="AK66" s="48">
        <v>41848</v>
      </c>
      <c r="AL66" s="46">
        <f t="shared" si="35"/>
        <v>0</v>
      </c>
      <c r="AM66" s="45"/>
      <c r="AN66" s="46">
        <f t="shared" si="36"/>
        <v>0</v>
      </c>
      <c r="AO66" s="45">
        <v>1</v>
      </c>
      <c r="AP66" s="46">
        <f t="shared" si="37"/>
        <v>50</v>
      </c>
      <c r="AQ66" s="45"/>
      <c r="AR66" s="46">
        <f t="shared" si="38"/>
        <v>0</v>
      </c>
      <c r="AS66" s="45"/>
      <c r="AT66" s="46">
        <f t="shared" si="39"/>
        <v>0</v>
      </c>
      <c r="AU66" s="45"/>
      <c r="AV66" s="46">
        <f t="shared" si="40"/>
        <v>0</v>
      </c>
      <c r="AW66" s="45"/>
      <c r="AX66" s="46">
        <f t="shared" si="41"/>
        <v>0</v>
      </c>
      <c r="AY66" s="45"/>
      <c r="AZ66" s="46"/>
    </row>
    <row r="67" spans="1:52">
      <c r="A67" s="44" t="s">
        <v>111</v>
      </c>
      <c r="B67" s="53">
        <f t="shared" si="21"/>
        <v>728.5</v>
      </c>
      <c r="C67" s="45">
        <v>361</v>
      </c>
      <c r="D67" s="44" t="s">
        <v>54</v>
      </c>
      <c r="E67" s="45">
        <v>362</v>
      </c>
      <c r="F67" s="44" t="s">
        <v>54</v>
      </c>
      <c r="G67" s="45">
        <v>333</v>
      </c>
      <c r="H67" s="44" t="s">
        <v>55</v>
      </c>
      <c r="I67" s="45">
        <v>334</v>
      </c>
      <c r="J67" s="44" t="s">
        <v>55</v>
      </c>
      <c r="K67" s="45">
        <v>365</v>
      </c>
      <c r="L67" s="44" t="s">
        <v>55</v>
      </c>
      <c r="M67" s="57">
        <v>6.35</v>
      </c>
      <c r="N67" s="56">
        <f t="shared" si="22"/>
        <v>698.5</v>
      </c>
      <c r="O67" s="45"/>
      <c r="P67" s="47">
        <f t="shared" si="23"/>
        <v>0</v>
      </c>
      <c r="Q67" s="45"/>
      <c r="R67" s="47">
        <f t="shared" si="24"/>
        <v>0</v>
      </c>
      <c r="S67" s="46">
        <f t="shared" si="25"/>
        <v>0</v>
      </c>
      <c r="T67" s="45"/>
      <c r="U67" s="47">
        <f t="shared" si="26"/>
        <v>0</v>
      </c>
      <c r="V67" s="45"/>
      <c r="W67" s="47">
        <f t="shared" si="27"/>
        <v>0</v>
      </c>
      <c r="X67" s="46">
        <f t="shared" si="28"/>
        <v>0</v>
      </c>
      <c r="Y67" s="45"/>
      <c r="Z67" s="46">
        <f t="shared" si="29"/>
        <v>0</v>
      </c>
      <c r="AA67" s="45"/>
      <c r="AB67" s="46">
        <f t="shared" si="30"/>
        <v>0</v>
      </c>
      <c r="AC67" s="45">
        <v>1</v>
      </c>
      <c r="AD67" s="46">
        <f t="shared" si="31"/>
        <v>30</v>
      </c>
      <c r="AE67" s="45"/>
      <c r="AF67" s="46">
        <f t="shared" si="32"/>
        <v>0</v>
      </c>
      <c r="AG67" s="45"/>
      <c r="AH67" s="46">
        <f t="shared" si="33"/>
        <v>0</v>
      </c>
      <c r="AI67" s="45"/>
      <c r="AJ67" s="46">
        <f t="shared" si="34"/>
        <v>0</v>
      </c>
      <c r="AK67" s="48">
        <v>40315</v>
      </c>
      <c r="AL67" s="46">
        <f t="shared" si="35"/>
        <v>0</v>
      </c>
      <c r="AM67" s="45"/>
      <c r="AN67" s="46">
        <f t="shared" si="36"/>
        <v>0</v>
      </c>
      <c r="AO67" s="45"/>
      <c r="AP67" s="46">
        <f t="shared" si="37"/>
        <v>0</v>
      </c>
      <c r="AQ67" s="45"/>
      <c r="AR67" s="46">
        <f t="shared" si="38"/>
        <v>0</v>
      </c>
      <c r="AS67" s="45"/>
      <c r="AT67" s="46">
        <f t="shared" si="39"/>
        <v>0</v>
      </c>
      <c r="AU67" s="45"/>
      <c r="AV67" s="46">
        <f t="shared" si="40"/>
        <v>0</v>
      </c>
      <c r="AW67" s="45"/>
      <c r="AX67" s="46">
        <f t="shared" si="41"/>
        <v>0</v>
      </c>
      <c r="AY67" s="45"/>
      <c r="AZ67" s="46"/>
    </row>
    <row r="68" spans="1:52">
      <c r="A68" s="44" t="s">
        <v>62</v>
      </c>
      <c r="B68" s="53">
        <f t="shared" si="21"/>
        <v>720</v>
      </c>
      <c r="C68" s="45">
        <v>365</v>
      </c>
      <c r="D68" s="44" t="s">
        <v>54</v>
      </c>
      <c r="E68" s="45"/>
      <c r="F68" s="45"/>
      <c r="G68" s="45"/>
      <c r="H68" s="45"/>
      <c r="I68" s="45"/>
      <c r="J68" s="45"/>
      <c r="K68" s="45"/>
      <c r="L68" s="45"/>
      <c r="M68" s="57">
        <v>5</v>
      </c>
      <c r="N68" s="56">
        <f t="shared" ref="N68:N71" si="42">110*M68</f>
        <v>550</v>
      </c>
      <c r="O68" s="45"/>
      <c r="P68" s="47">
        <f t="shared" ref="P68:P71" si="43">O68*200</f>
        <v>0</v>
      </c>
      <c r="Q68" s="45"/>
      <c r="R68" s="47">
        <f t="shared" ref="R68:R71" si="44">Q68*0.3*200</f>
        <v>0</v>
      </c>
      <c r="S68" s="46">
        <f t="shared" ref="S68:S71" si="45">P68+R68</f>
        <v>0</v>
      </c>
      <c r="T68" s="45"/>
      <c r="U68" s="47">
        <f t="shared" ref="U68:U71" si="46">T68*100</f>
        <v>0</v>
      </c>
      <c r="V68" s="45"/>
      <c r="W68" s="47">
        <f t="shared" ref="W68:W71" si="47">V68*0.3*100</f>
        <v>0</v>
      </c>
      <c r="X68" s="46">
        <f t="shared" ref="X68:X71" si="48">U68+W68</f>
        <v>0</v>
      </c>
      <c r="Y68" s="45"/>
      <c r="Z68" s="46">
        <f t="shared" ref="Z68:Z71" si="49">150*Y68</f>
        <v>0</v>
      </c>
      <c r="AA68" s="45"/>
      <c r="AB68" s="46">
        <f t="shared" ref="AB68:AB71" si="50">100*AA68</f>
        <v>0</v>
      </c>
      <c r="AC68" s="45">
        <v>3</v>
      </c>
      <c r="AD68" s="46">
        <f t="shared" ref="AD68:AD71" si="51">IF(AC68=1,30,IF(AC68=2,50,IF(AC68=3,70,0)))</f>
        <v>70</v>
      </c>
      <c r="AE68" s="45"/>
      <c r="AF68" s="46">
        <f t="shared" ref="AF68:AF71" si="52">IF(AE68=1,30,IF(AE68=2,50,IF(AE68=3,70,0)))</f>
        <v>0</v>
      </c>
      <c r="AG68" s="45"/>
      <c r="AH68" s="46">
        <f t="shared" ref="AH68:AH71" si="53">IF(AG68=1,30,IF(AG68=2,50,IF(AG68=3,70,0)))</f>
        <v>0</v>
      </c>
      <c r="AI68" s="45"/>
      <c r="AJ68" s="46">
        <f t="shared" ref="AJ68:AJ71" si="54">AI68*80</f>
        <v>0</v>
      </c>
      <c r="AK68" s="48">
        <v>37418</v>
      </c>
      <c r="AL68" s="46">
        <f t="shared" ref="AL68:AL71" si="55">IF(AK68&lt;(DATE(2017,6,13)),IF(AK68&lt;(DATE(2016,12,13)),IF(AK68&lt;(DATE(2016,6,13)),0,100),200),300)</f>
        <v>0</v>
      </c>
      <c r="AM68" s="45">
        <v>0</v>
      </c>
      <c r="AN68" s="46">
        <f t="shared" ref="AN68:AN71" si="56">IF(AM68&lt;61,AM68*7,420)</f>
        <v>0</v>
      </c>
      <c r="AO68" s="45">
        <v>2</v>
      </c>
      <c r="AP68" s="46">
        <f t="shared" ref="AP68:AP71" si="57">IF(AO68&lt;7,AO68*50,300)</f>
        <v>100</v>
      </c>
      <c r="AQ68" s="45"/>
      <c r="AR68" s="46">
        <f t="shared" ref="AR68:AR71" si="58">AQ68*70</f>
        <v>0</v>
      </c>
      <c r="AS68" s="45"/>
      <c r="AT68" s="46">
        <f t="shared" ref="AT68:AT71" si="59">50*AS68</f>
        <v>0</v>
      </c>
      <c r="AU68" s="45"/>
      <c r="AV68" s="46">
        <f t="shared" ref="AV68:AV71" si="60">100*AU68</f>
        <v>0</v>
      </c>
      <c r="AW68" s="45"/>
      <c r="AX68" s="46">
        <f t="shared" ref="AX68:AX71" si="61">100*AW68</f>
        <v>0</v>
      </c>
      <c r="AY68" s="45"/>
      <c r="AZ68" s="46"/>
    </row>
    <row r="69" spans="1:52">
      <c r="A69" s="44" t="s">
        <v>69</v>
      </c>
      <c r="B69" s="53">
        <f t="shared" si="21"/>
        <v>665.5</v>
      </c>
      <c r="C69" s="45">
        <v>349</v>
      </c>
      <c r="D69" s="44" t="s">
        <v>55</v>
      </c>
      <c r="E69" s="45"/>
      <c r="F69" s="45"/>
      <c r="G69" s="45"/>
      <c r="H69" s="45"/>
      <c r="I69" s="45"/>
      <c r="J69" s="45"/>
      <c r="K69" s="45"/>
      <c r="L69" s="45"/>
      <c r="M69" s="57">
        <v>6.05</v>
      </c>
      <c r="N69" s="56">
        <f t="shared" si="42"/>
        <v>665.5</v>
      </c>
      <c r="O69" s="45"/>
      <c r="P69" s="47">
        <f t="shared" si="43"/>
        <v>0</v>
      </c>
      <c r="Q69" s="45"/>
      <c r="R69" s="47">
        <f t="shared" si="44"/>
        <v>0</v>
      </c>
      <c r="S69" s="46">
        <f t="shared" si="45"/>
        <v>0</v>
      </c>
      <c r="T69" s="45"/>
      <c r="U69" s="47">
        <f t="shared" si="46"/>
        <v>0</v>
      </c>
      <c r="V69" s="45"/>
      <c r="W69" s="47">
        <f t="shared" si="47"/>
        <v>0</v>
      </c>
      <c r="X69" s="46">
        <f t="shared" si="48"/>
        <v>0</v>
      </c>
      <c r="Y69" s="45"/>
      <c r="Z69" s="46">
        <f t="shared" si="49"/>
        <v>0</v>
      </c>
      <c r="AA69" s="45"/>
      <c r="AB69" s="46">
        <f t="shared" si="50"/>
        <v>0</v>
      </c>
      <c r="AC69" s="45"/>
      <c r="AD69" s="46">
        <f t="shared" si="51"/>
        <v>0</v>
      </c>
      <c r="AE69" s="45"/>
      <c r="AF69" s="46">
        <f t="shared" si="52"/>
        <v>0</v>
      </c>
      <c r="AG69" s="45"/>
      <c r="AH69" s="46">
        <f t="shared" si="53"/>
        <v>0</v>
      </c>
      <c r="AI69" s="45"/>
      <c r="AJ69" s="46">
        <f t="shared" si="54"/>
        <v>0</v>
      </c>
      <c r="AK69" s="48">
        <v>41843</v>
      </c>
      <c r="AL69" s="46">
        <f t="shared" si="55"/>
        <v>0</v>
      </c>
      <c r="AM69" s="45"/>
      <c r="AN69" s="46">
        <f t="shared" si="56"/>
        <v>0</v>
      </c>
      <c r="AO69" s="45"/>
      <c r="AP69" s="46">
        <f t="shared" si="57"/>
        <v>0</v>
      </c>
      <c r="AQ69" s="45"/>
      <c r="AR69" s="46">
        <f t="shared" si="58"/>
        <v>0</v>
      </c>
      <c r="AS69" s="45"/>
      <c r="AT69" s="46">
        <f t="shared" si="59"/>
        <v>0</v>
      </c>
      <c r="AU69" s="45"/>
      <c r="AV69" s="46">
        <f t="shared" si="60"/>
        <v>0</v>
      </c>
      <c r="AW69" s="45"/>
      <c r="AX69" s="46">
        <f t="shared" si="61"/>
        <v>0</v>
      </c>
      <c r="AY69" s="45"/>
      <c r="AZ69" s="46"/>
    </row>
    <row r="70" spans="1:52">
      <c r="A70" s="44" t="s">
        <v>100</v>
      </c>
      <c r="B70" s="53">
        <f t="shared" si="21"/>
        <v>550</v>
      </c>
      <c r="C70" s="45">
        <v>319</v>
      </c>
      <c r="D70" s="44" t="s">
        <v>55</v>
      </c>
      <c r="E70" s="45">
        <v>309</v>
      </c>
      <c r="F70" s="44" t="s">
        <v>55</v>
      </c>
      <c r="G70" s="45">
        <v>311</v>
      </c>
      <c r="H70" s="44" t="s">
        <v>55</v>
      </c>
      <c r="I70" s="45">
        <v>308</v>
      </c>
      <c r="J70" s="44" t="s">
        <v>55</v>
      </c>
      <c r="K70" s="45">
        <v>312</v>
      </c>
      <c r="L70" s="44" t="s">
        <v>55</v>
      </c>
      <c r="M70" s="57">
        <v>5</v>
      </c>
      <c r="N70" s="56">
        <f t="shared" si="42"/>
        <v>550</v>
      </c>
      <c r="O70" s="45"/>
      <c r="P70" s="47">
        <f t="shared" si="43"/>
        <v>0</v>
      </c>
      <c r="Q70" s="45"/>
      <c r="R70" s="47">
        <f t="shared" si="44"/>
        <v>0</v>
      </c>
      <c r="S70" s="46">
        <f t="shared" si="45"/>
        <v>0</v>
      </c>
      <c r="T70" s="45"/>
      <c r="U70" s="47">
        <f t="shared" si="46"/>
        <v>0</v>
      </c>
      <c r="V70" s="45"/>
      <c r="W70" s="47">
        <f t="shared" si="47"/>
        <v>0</v>
      </c>
      <c r="X70" s="46">
        <f t="shared" si="48"/>
        <v>0</v>
      </c>
      <c r="Y70" s="45"/>
      <c r="Z70" s="46">
        <f t="shared" si="49"/>
        <v>0</v>
      </c>
      <c r="AA70" s="45"/>
      <c r="AB70" s="46">
        <f t="shared" si="50"/>
        <v>0</v>
      </c>
      <c r="AC70" s="45"/>
      <c r="AD70" s="46">
        <f t="shared" si="51"/>
        <v>0</v>
      </c>
      <c r="AE70" s="45"/>
      <c r="AF70" s="46">
        <f t="shared" si="52"/>
        <v>0</v>
      </c>
      <c r="AG70" s="45"/>
      <c r="AH70" s="46">
        <f t="shared" si="53"/>
        <v>0</v>
      </c>
      <c r="AI70" s="45"/>
      <c r="AJ70" s="46">
        <f t="shared" si="54"/>
        <v>0</v>
      </c>
      <c r="AK70" s="48">
        <v>42333</v>
      </c>
      <c r="AL70" s="46">
        <f t="shared" si="55"/>
        <v>0</v>
      </c>
      <c r="AM70" s="45"/>
      <c r="AN70" s="46">
        <f t="shared" si="56"/>
        <v>0</v>
      </c>
      <c r="AO70" s="45"/>
      <c r="AP70" s="46">
        <f t="shared" si="57"/>
        <v>0</v>
      </c>
      <c r="AQ70" s="45"/>
      <c r="AR70" s="46">
        <f t="shared" si="58"/>
        <v>0</v>
      </c>
      <c r="AS70" s="45"/>
      <c r="AT70" s="46">
        <f t="shared" si="59"/>
        <v>0</v>
      </c>
      <c r="AU70" s="45"/>
      <c r="AV70" s="46">
        <f t="shared" si="60"/>
        <v>0</v>
      </c>
      <c r="AW70" s="45"/>
      <c r="AX70" s="46">
        <f t="shared" si="61"/>
        <v>0</v>
      </c>
      <c r="AY70" s="45"/>
      <c r="AZ70" s="46"/>
    </row>
    <row r="71" spans="1:52">
      <c r="A71" s="44" t="s">
        <v>75</v>
      </c>
      <c r="B71" s="53">
        <f t="shared" si="21"/>
        <v>550</v>
      </c>
      <c r="C71" s="45">
        <v>342</v>
      </c>
      <c r="D71" s="44" t="s">
        <v>55</v>
      </c>
      <c r="E71" s="45">
        <v>343</v>
      </c>
      <c r="F71" s="44" t="s">
        <v>55</v>
      </c>
      <c r="G71" s="45"/>
      <c r="H71" s="45"/>
      <c r="I71" s="45"/>
      <c r="J71" s="45"/>
      <c r="K71" s="45"/>
      <c r="L71" s="45"/>
      <c r="M71" s="57">
        <v>5</v>
      </c>
      <c r="N71" s="56">
        <f t="shared" si="42"/>
        <v>550</v>
      </c>
      <c r="O71" s="45"/>
      <c r="P71" s="47">
        <f t="shared" si="43"/>
        <v>0</v>
      </c>
      <c r="Q71" s="45"/>
      <c r="R71" s="47">
        <f t="shared" si="44"/>
        <v>0</v>
      </c>
      <c r="S71" s="46">
        <f t="shared" si="45"/>
        <v>0</v>
      </c>
      <c r="T71" s="45"/>
      <c r="U71" s="47">
        <f t="shared" si="46"/>
        <v>0</v>
      </c>
      <c r="V71" s="45"/>
      <c r="W71" s="47">
        <f t="shared" si="47"/>
        <v>0</v>
      </c>
      <c r="X71" s="46">
        <f t="shared" si="48"/>
        <v>0</v>
      </c>
      <c r="Y71" s="45"/>
      <c r="Z71" s="46">
        <f t="shared" si="49"/>
        <v>0</v>
      </c>
      <c r="AA71" s="45"/>
      <c r="AB71" s="46">
        <f t="shared" si="50"/>
        <v>0</v>
      </c>
      <c r="AC71" s="45"/>
      <c r="AD71" s="46">
        <f t="shared" si="51"/>
        <v>0</v>
      </c>
      <c r="AE71" s="45"/>
      <c r="AF71" s="46">
        <f t="shared" si="52"/>
        <v>0</v>
      </c>
      <c r="AG71" s="45"/>
      <c r="AH71" s="46">
        <f t="shared" si="53"/>
        <v>0</v>
      </c>
      <c r="AI71" s="45"/>
      <c r="AJ71" s="46">
        <f t="shared" si="54"/>
        <v>0</v>
      </c>
      <c r="AK71" s="48">
        <v>36482</v>
      </c>
      <c r="AL71" s="46">
        <f t="shared" si="55"/>
        <v>0</v>
      </c>
      <c r="AM71" s="45"/>
      <c r="AN71" s="46">
        <f t="shared" si="56"/>
        <v>0</v>
      </c>
      <c r="AO71" s="45"/>
      <c r="AP71" s="46">
        <f t="shared" si="57"/>
        <v>0</v>
      </c>
      <c r="AQ71" s="45"/>
      <c r="AR71" s="46">
        <f t="shared" si="58"/>
        <v>0</v>
      </c>
      <c r="AS71" s="45"/>
      <c r="AT71" s="46">
        <f t="shared" si="59"/>
        <v>0</v>
      </c>
      <c r="AU71" s="45"/>
      <c r="AV71" s="46">
        <f t="shared" si="60"/>
        <v>0</v>
      </c>
      <c r="AW71" s="45"/>
      <c r="AX71" s="46">
        <f t="shared" si="61"/>
        <v>0</v>
      </c>
      <c r="AY71" s="45"/>
      <c r="AZ71" s="46"/>
    </row>
    <row r="72" spans="1:52" s="58" customFormat="1">
      <c r="B72" s="59"/>
      <c r="M72" s="59"/>
      <c r="N72" s="59"/>
    </row>
    <row r="73" spans="1:52" s="58" customFormat="1">
      <c r="B73" s="59"/>
      <c r="M73" s="59"/>
      <c r="N73" s="59"/>
    </row>
    <row r="74" spans="1:52" s="58" customFormat="1">
      <c r="B74" s="59"/>
      <c r="M74" s="59"/>
      <c r="N74" s="59"/>
    </row>
    <row r="75" spans="1:52" s="58" customFormat="1">
      <c r="B75" s="59"/>
      <c r="M75" s="59"/>
      <c r="N75" s="59"/>
    </row>
    <row r="76" spans="1:52" s="58" customFormat="1">
      <c r="A76" s="60"/>
      <c r="B76" s="59"/>
      <c r="M76" s="59"/>
      <c r="N76" s="59"/>
    </row>
    <row r="77" spans="1:52" s="58" customFormat="1">
      <c r="A77" s="60"/>
      <c r="B77" s="59"/>
      <c r="M77" s="59"/>
      <c r="N77" s="59"/>
    </row>
    <row r="78" spans="1:52" s="58" customFormat="1">
      <c r="A78" s="61" t="s">
        <v>127</v>
      </c>
      <c r="B78" s="62" t="s">
        <v>128</v>
      </c>
      <c r="C78" s="63"/>
      <c r="D78" s="63"/>
      <c r="E78" s="63"/>
      <c r="F78" s="63"/>
      <c r="G78" s="63"/>
      <c r="H78" s="63"/>
      <c r="I78" s="63"/>
      <c r="J78" s="63"/>
      <c r="K78" s="63"/>
      <c r="M78" s="59"/>
      <c r="N78" s="59"/>
    </row>
    <row r="79" spans="1:52" s="58" customFormat="1">
      <c r="B79" s="59"/>
      <c r="M79" s="59"/>
      <c r="N79" s="59"/>
    </row>
  </sheetData>
  <sheetProtection password="C962" sheet="1" objects="1" scenarios="1" formatCells="0" formatColumns="0" formatRows="0" insertColumns="0" insertRows="0" insertHyperlinks="0" deleteColumns="0" deleteRows="0" sort="0" autoFilter="0" pivotTables="0"/>
  <sortState ref="A4:AZ71">
    <sortCondition descending="1" ref="B4:B71"/>
    <sortCondition descending="1" ref="M4:M71"/>
    <sortCondition descending="1" ref="AK4:AK71"/>
  </sortState>
  <mergeCells count="40">
    <mergeCell ref="AI1:AJ1"/>
    <mergeCell ref="V1:W1"/>
    <mergeCell ref="C1:L1"/>
    <mergeCell ref="M1:N1"/>
    <mergeCell ref="O1:P1"/>
    <mergeCell ref="Q1:R1"/>
    <mergeCell ref="T1:U1"/>
    <mergeCell ref="Y1:Z1"/>
    <mergeCell ref="AA1:AB1"/>
    <mergeCell ref="AC1:AD1"/>
    <mergeCell ref="AE1:AF1"/>
    <mergeCell ref="AG1:AH1"/>
    <mergeCell ref="AW1:AX1"/>
    <mergeCell ref="AY1:AZ1"/>
    <mergeCell ref="M2:N2"/>
    <mergeCell ref="O2:P2"/>
    <mergeCell ref="Q2:R2"/>
    <mergeCell ref="T2:U2"/>
    <mergeCell ref="V2:W2"/>
    <mergeCell ref="Y2:Z2"/>
    <mergeCell ref="AA2:AB2"/>
    <mergeCell ref="AC2:AD2"/>
    <mergeCell ref="AK1:AL1"/>
    <mergeCell ref="AM1:AN1"/>
    <mergeCell ref="AO1:AP1"/>
    <mergeCell ref="AQ1:AR1"/>
    <mergeCell ref="AS1:AT1"/>
    <mergeCell ref="AU1:AV1"/>
    <mergeCell ref="AY2:AZ2"/>
    <mergeCell ref="AE2:AF2"/>
    <mergeCell ref="AG2:AH2"/>
    <mergeCell ref="AI2:AJ2"/>
    <mergeCell ref="AK2:AL2"/>
    <mergeCell ref="AM2:AN2"/>
    <mergeCell ref="AO2:AP2"/>
    <mergeCell ref="B78:K78"/>
    <mergeCell ref="AQ2:AR2"/>
    <mergeCell ref="AS2:AT2"/>
    <mergeCell ref="AU2:AV2"/>
    <mergeCell ref="AW2:AX2"/>
  </mergeCells>
  <pageMargins left="0.70866141732283472" right="0.70866141732283472" top="0.74803149606299213" bottom="0.74803149606299213" header="0.31496062992125984" footer="0.31496062992125984"/>
  <pageSetup paperSize="9" scale="61" fitToWidth="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Φύλλο1</vt:lpstr>
      <vt:lpstr>ΠΑΙΔΙΑΤΡΟΙ</vt:lpstr>
      <vt:lpstr>ΠΑΙΔΙΑΤΡΟΙ!Print_Titles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ΝΙΚΗΤΑ ΝΙΚΟΛΕΤΤΑ</dc:creator>
  <cp:lastModifiedBy>zacharopoulosv</cp:lastModifiedBy>
  <cp:lastPrinted>2018-08-29T07:53:30Z</cp:lastPrinted>
  <dcterms:created xsi:type="dcterms:W3CDTF">2018-07-23T09:39:40Z</dcterms:created>
  <dcterms:modified xsi:type="dcterms:W3CDTF">2018-08-29T13:56:55Z</dcterms:modified>
</cp:coreProperties>
</file>